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ymontes\Desktop\Información Mes Febrero 2022\"/>
    </mc:Choice>
  </mc:AlternateContent>
  <bookViews>
    <workbookView xWindow="0" yWindow="0" windowWidth="20490" windowHeight="7455" tabRatio="592" firstSheet="1" activeTab="3"/>
  </bookViews>
  <sheets>
    <sheet name="FEBRERO" sheetId="1" state="hidden" r:id="rId1"/>
    <sheet name=" " sheetId="188" r:id="rId2"/>
    <sheet name="PERSONAL 022" sheetId="102" state="hidden" r:id="rId3"/>
    <sheet name="011 PERSONAL PERMANENTE" sheetId="186" r:id="rId4"/>
  </sheets>
  <definedNames>
    <definedName name="_xlnm._FilterDatabase" localSheetId="1" hidden="1">' '!$A$1:$D$75</definedName>
    <definedName name="_xlnm._FilterDatabase" localSheetId="3" hidden="1">'011 PERSONAL PERMANENTE'!$A$1:$O$47</definedName>
    <definedName name="_xlnm._FilterDatabase" localSheetId="0" hidden="1">FEBRERO!$B$5:$AE$16</definedName>
    <definedName name="_xlnm._FilterDatabase" localSheetId="2" hidden="1">'PERSONAL 022'!$A$1:$O$13</definedName>
    <definedName name="_xlnm.Print_Titles" localSheetId="1">' '!$1:$1</definedName>
    <definedName name="_xlnm.Print_Titles" localSheetId="3">'011 PERSONAL PERMANENTE'!$1:$1</definedName>
  </definedNames>
  <calcPr calcId="152511"/>
</workbook>
</file>

<file path=xl/calcChain.xml><?xml version="1.0" encoding="utf-8"?>
<calcChain xmlns="http://schemas.openxmlformats.org/spreadsheetml/2006/main">
  <c r="M46" i="186" l="1"/>
  <c r="O46" i="186"/>
  <c r="M45" i="186"/>
  <c r="O45" i="186" s="1"/>
  <c r="L36" i="186"/>
  <c r="K36" i="186"/>
  <c r="J36" i="186"/>
  <c r="H36" i="186"/>
  <c r="G36" i="186"/>
  <c r="L29" i="186"/>
  <c r="K29" i="186"/>
  <c r="G29" i="186"/>
  <c r="M29" i="186" s="1"/>
  <c r="O29" i="186" s="1"/>
  <c r="L26" i="186"/>
  <c r="K26" i="186"/>
  <c r="G26" i="186"/>
  <c r="L10" i="186"/>
  <c r="K10" i="186"/>
  <c r="M10" i="186" s="1"/>
  <c r="O10" i="186" s="1"/>
  <c r="G10" i="186"/>
  <c r="M26" i="186"/>
  <c r="O26" i="186" s="1"/>
  <c r="M4" i="186"/>
  <c r="O4" i="186" s="1"/>
  <c r="M3" i="186"/>
  <c r="O3" i="186"/>
  <c r="L48" i="186"/>
  <c r="M48" i="186" s="1"/>
  <c r="K48" i="186"/>
  <c r="G48" i="186"/>
  <c r="L47" i="186"/>
  <c r="K47" i="186"/>
  <c r="M47" i="186" s="1"/>
  <c r="O47" i="186" s="1"/>
  <c r="G47" i="186"/>
  <c r="M44" i="186"/>
  <c r="O44" i="186"/>
  <c r="M43" i="186"/>
  <c r="O43" i="186"/>
  <c r="L42" i="186"/>
  <c r="K42" i="186"/>
  <c r="J42" i="186"/>
  <c r="G42" i="186"/>
  <c r="L40" i="186"/>
  <c r="K40" i="186"/>
  <c r="M40" i="186" s="1"/>
  <c r="O40" i="186" s="1"/>
  <c r="G40" i="186"/>
  <c r="M39" i="186"/>
  <c r="O39" i="186"/>
  <c r="M38" i="186"/>
  <c r="O38" i="186" s="1"/>
  <c r="M37" i="186"/>
  <c r="O37" i="186"/>
  <c r="M36" i="186"/>
  <c r="O36" i="186" s="1"/>
  <c r="M35" i="186"/>
  <c r="O35" i="186"/>
  <c r="L34" i="186"/>
  <c r="M34" i="186" s="1"/>
  <c r="K34" i="186"/>
  <c r="G34" i="186"/>
  <c r="L33" i="186"/>
  <c r="K33" i="186"/>
  <c r="M33" i="186" s="1"/>
  <c r="O33" i="186" s="1"/>
  <c r="G33" i="186"/>
  <c r="M32" i="186"/>
  <c r="O32" i="186"/>
  <c r="M31" i="186"/>
  <c r="O31" i="186" s="1"/>
  <c r="M30" i="186"/>
  <c r="O30" i="186"/>
  <c r="M28" i="186"/>
  <c r="O28" i="186" s="1"/>
  <c r="M27" i="186"/>
  <c r="O27" i="186"/>
  <c r="M25" i="186"/>
  <c r="O25" i="186" s="1"/>
  <c r="L24" i="186"/>
  <c r="K24" i="186"/>
  <c r="G24" i="186"/>
  <c r="M24" i="186" s="1"/>
  <c r="O24" i="186" s="1"/>
  <c r="L23" i="186"/>
  <c r="K23" i="186"/>
  <c r="G23" i="186"/>
  <c r="L22" i="186"/>
  <c r="K22" i="186"/>
  <c r="G22" i="186"/>
  <c r="M21" i="186"/>
  <c r="O21" i="186"/>
  <c r="M20" i="186"/>
  <c r="O20" i="186"/>
  <c r="L19" i="186"/>
  <c r="K19" i="186"/>
  <c r="M19" i="186" s="1"/>
  <c r="O19" i="186" s="1"/>
  <c r="G19" i="186"/>
  <c r="M18" i="186"/>
  <c r="O18" i="186"/>
  <c r="L17" i="186"/>
  <c r="M17" i="186" s="1"/>
  <c r="O17" i="186" s="1"/>
  <c r="G17" i="186"/>
  <c r="L16" i="186"/>
  <c r="G16" i="186"/>
  <c r="M16" i="186" s="1"/>
  <c r="O16" i="186" s="1"/>
  <c r="L15" i="186"/>
  <c r="M15" i="186" s="1"/>
  <c r="O15" i="186" s="1"/>
  <c r="G15" i="186"/>
  <c r="M14" i="186"/>
  <c r="O14" i="186"/>
  <c r="L13" i="186"/>
  <c r="M13" i="186" s="1"/>
  <c r="O13" i="186" s="1"/>
  <c r="K13" i="186"/>
  <c r="G13" i="186"/>
  <c r="L12" i="186"/>
  <c r="K12" i="186"/>
  <c r="M12" i="186" s="1"/>
  <c r="O12" i="186" s="1"/>
  <c r="G12" i="186"/>
  <c r="L11" i="186"/>
  <c r="K11" i="186"/>
  <c r="G11" i="186"/>
  <c r="M11" i="186" s="1"/>
  <c r="O11" i="186" s="1"/>
  <c r="L9" i="186"/>
  <c r="K9" i="186"/>
  <c r="J9" i="186"/>
  <c r="G9" i="186"/>
  <c r="M9" i="186" s="1"/>
  <c r="M8" i="186"/>
  <c r="O8" i="186"/>
  <c r="L7" i="186"/>
  <c r="K7" i="186"/>
  <c r="M7" i="186" s="1"/>
  <c r="J7" i="186"/>
  <c r="G7" i="186"/>
  <c r="M6" i="186"/>
  <c r="O6" i="186"/>
  <c r="M5" i="186"/>
  <c r="O5" i="186"/>
  <c r="L2" i="186"/>
  <c r="K2" i="186"/>
  <c r="J2" i="186"/>
  <c r="H2" i="186"/>
  <c r="G2" i="186"/>
  <c r="H13" i="102"/>
  <c r="H12" i="102"/>
  <c r="K12" i="102"/>
  <c r="H11" i="102"/>
  <c r="K11" i="102"/>
  <c r="H10" i="102"/>
  <c r="H9" i="102"/>
  <c r="K9" i="102"/>
  <c r="H8" i="102"/>
  <c r="H7" i="102"/>
  <c r="K7" i="102"/>
  <c r="N7" i="102"/>
  <c r="O7" i="102" s="1"/>
  <c r="H6" i="102"/>
  <c r="K6" i="102"/>
  <c r="H5" i="102"/>
  <c r="L5" i="102" s="1"/>
  <c r="K5" i="102"/>
  <c r="H4" i="102"/>
  <c r="J4" i="102"/>
  <c r="H3" i="102"/>
  <c r="J3" i="102" s="1"/>
  <c r="K3" i="102"/>
  <c r="H2" i="102"/>
  <c r="K2" i="102"/>
  <c r="L6" i="102"/>
  <c r="L10" i="102"/>
  <c r="K10" i="102"/>
  <c r="J12" i="102"/>
  <c r="N12" i="102"/>
  <c r="O12" i="102" s="1"/>
  <c r="J5" i="102"/>
  <c r="N5" i="102" s="1"/>
  <c r="O5" i="102" s="1"/>
  <c r="L3" i="102"/>
  <c r="K4" i="102"/>
  <c r="N4" i="102" s="1"/>
  <c r="O4" i="102" s="1"/>
  <c r="J9" i="102"/>
  <c r="J2" i="102"/>
  <c r="J6" i="102"/>
  <c r="N6" i="102" s="1"/>
  <c r="O6" i="102" s="1"/>
  <c r="J10" i="102"/>
  <c r="N2" i="102"/>
  <c r="O2" i="102" s="1"/>
  <c r="N10" i="102"/>
  <c r="O10" i="102" s="1"/>
  <c r="N9" i="102"/>
  <c r="Z7" i="1"/>
  <c r="AE7" i="1"/>
  <c r="AD7" i="1"/>
  <c r="Z8" i="1"/>
  <c r="AD8" i="1"/>
  <c r="AE8" i="1" s="1"/>
  <c r="Z9" i="1"/>
  <c r="AD9" i="1"/>
  <c r="AE9" i="1"/>
  <c r="Z10" i="1"/>
  <c r="AE10" i="1" s="1"/>
  <c r="AD10" i="1"/>
  <c r="Z11" i="1"/>
  <c r="AE11" i="1"/>
  <c r="AD11" i="1"/>
  <c r="Z12" i="1"/>
  <c r="AD12" i="1"/>
  <c r="AE12" i="1" s="1"/>
  <c r="Z13" i="1"/>
  <c r="AD13" i="1"/>
  <c r="AE13" i="1"/>
  <c r="Z14" i="1"/>
  <c r="AE14" i="1" s="1"/>
  <c r="AD14" i="1"/>
  <c r="Z15" i="1"/>
  <c r="AE15" i="1"/>
  <c r="AD15" i="1"/>
  <c r="Z16" i="1"/>
  <c r="AD16" i="1"/>
  <c r="AE16" i="1" s="1"/>
  <c r="M41" i="186"/>
  <c r="O41" i="186"/>
  <c r="O48" i="186"/>
  <c r="O7" i="186"/>
  <c r="O9" i="186"/>
  <c r="M23" i="186"/>
  <c r="O23" i="186"/>
  <c r="O34" i="186"/>
  <c r="K8" i="102" l="1"/>
  <c r="J8" i="102"/>
  <c r="N8" i="102" s="1"/>
  <c r="O8" i="102" s="1"/>
  <c r="J13" i="102"/>
  <c r="K13" i="102"/>
  <c r="M2" i="186"/>
  <c r="O2" i="186" s="1"/>
  <c r="M42" i="186"/>
  <c r="O42" i="186" s="1"/>
  <c r="N3" i="102"/>
  <c r="O3" i="102" s="1"/>
  <c r="O9" i="102"/>
  <c r="M22" i="186"/>
  <c r="O22" i="186" s="1"/>
  <c r="J11" i="102"/>
  <c r="N11" i="102" s="1"/>
  <c r="O11" i="102" s="1"/>
  <c r="N13" i="102" l="1"/>
  <c r="O13" i="102" s="1"/>
</calcChain>
</file>

<file path=xl/sharedStrings.xml><?xml version="1.0" encoding="utf-8"?>
<sst xmlns="http://schemas.openxmlformats.org/spreadsheetml/2006/main" count="686" uniqueCount="339">
  <si>
    <t>PRIMER NOMBRE</t>
  </si>
  <si>
    <t>SEGUNDO NOMBRE</t>
  </si>
  <si>
    <t>PRIMER APELLIDO</t>
  </si>
  <si>
    <t>SEGUNDO APELLIDO</t>
  </si>
  <si>
    <t>INSTITUCION</t>
  </si>
  <si>
    <t>DEPARTAMENTO</t>
  </si>
  <si>
    <t>SUBDIRECCION</t>
  </si>
  <si>
    <t>DIRECCION</t>
  </si>
  <si>
    <t>PARTIDA</t>
  </si>
  <si>
    <t>COD PUESTO</t>
  </si>
  <si>
    <t>ESPECIALIDAD</t>
  </si>
  <si>
    <t>COD ESPECIALIDAD</t>
  </si>
  <si>
    <t>RENGLON</t>
  </si>
  <si>
    <t>FECHA INGRESO</t>
  </si>
  <si>
    <t>INICIAL</t>
  </si>
  <si>
    <t>PERSONAL</t>
  </si>
  <si>
    <t>BON PROFESIONAL</t>
  </si>
  <si>
    <t>BONO ANTIGÜEDAD</t>
  </si>
  <si>
    <t>BONO ESPECÍFICO</t>
  </si>
  <si>
    <t>OTROS</t>
  </si>
  <si>
    <t>TOTAL</t>
  </si>
  <si>
    <t>EDGAR</t>
  </si>
  <si>
    <t>RICARDO</t>
  </si>
  <si>
    <t>BUSTAMANTE</t>
  </si>
  <si>
    <t>FIGUEROA</t>
  </si>
  <si>
    <t>SECRETARIO</t>
  </si>
  <si>
    <t>COORDINACIÓN</t>
  </si>
  <si>
    <t>2012-11130016-242-00-0101-0000-01-67-00-000-001-000-011-00001</t>
  </si>
  <si>
    <t>SECRETARIO TECNICO</t>
  </si>
  <si>
    <t>0000</t>
  </si>
  <si>
    <t>SIN ESPECIALIDAD</t>
  </si>
  <si>
    <t>011</t>
  </si>
  <si>
    <t>----</t>
  </si>
  <si>
    <t>GONZALEZ</t>
  </si>
  <si>
    <t>TEO</t>
  </si>
  <si>
    <t>JEFE</t>
  </si>
  <si>
    <t>TESORERÍA</t>
  </si>
  <si>
    <t>ADMINISTRATIVA</t>
  </si>
  <si>
    <t>ADMINISTRACIÓN Y FINANZAS</t>
  </si>
  <si>
    <t>2012-11130016-242-00-0101-0003-01-67-00-000-002-000-011-00005</t>
  </si>
  <si>
    <t>PROFESIONAL JEFE II</t>
  </si>
  <si>
    <t>ADMINISTRACIÓN</t>
  </si>
  <si>
    <t>0007</t>
  </si>
  <si>
    <t>MANFREDO</t>
  </si>
  <si>
    <t>MARTINEZ</t>
  </si>
  <si>
    <t>DE LEON</t>
  </si>
  <si>
    <t>INSPECTOR GENERAL</t>
  </si>
  <si>
    <t>2012-11130016-242-00-0101-0022-03-69-00-000-001-000-011-00002</t>
  </si>
  <si>
    <t>RAFAEL</t>
  </si>
  <si>
    <t>ESTUARDO</t>
  </si>
  <si>
    <t>RAMIREZ</t>
  </si>
  <si>
    <t>MEJÍA</t>
  </si>
  <si>
    <t>ALMACÉN E INVENTARIOS</t>
  </si>
  <si>
    <t>2012-11130016-242-00-0101-0003-01-67-00-000-002-000-011-00001</t>
  </si>
  <si>
    <t>MARCO</t>
  </si>
  <si>
    <t>VINICIO</t>
  </si>
  <si>
    <t>DÁVILA</t>
  </si>
  <si>
    <t>SUBSECRETARIO</t>
  </si>
  <si>
    <t>2012-11130016-242-00-0101-0001-01-67-00-000-001-000-022-00001</t>
  </si>
  <si>
    <t xml:space="preserve">DIRECTOR EJECUTIVO III </t>
  </si>
  <si>
    <t>022</t>
  </si>
  <si>
    <t>MAIRA</t>
  </si>
  <si>
    <t>JUTIDH</t>
  </si>
  <si>
    <t>CAMBARA</t>
  </si>
  <si>
    <t>DERAS</t>
  </si>
  <si>
    <t>DIRECTORA</t>
  </si>
  <si>
    <t>2012-11130016 -242 -00 -0101 -0003 -01 -67 -00 -000 -002 -000 -022 -00006</t>
  </si>
  <si>
    <t xml:space="preserve">SUBDIRECTOR EJECUTIVO II </t>
  </si>
  <si>
    <t>LILIAN</t>
  </si>
  <si>
    <t>ALEYDA</t>
  </si>
  <si>
    <t>ROJAS</t>
  </si>
  <si>
    <t>GUZMÁN</t>
  </si>
  <si>
    <t>ADQUISICIÓN Y COMPRAS</t>
  </si>
  <si>
    <t>2012-11130016-242-00-0101-0003-01-67-00-000-002-000-011-00002</t>
  </si>
  <si>
    <t>CLAUDIA</t>
  </si>
  <si>
    <t>FLORIZA</t>
  </si>
  <si>
    <t>RODRIGUEZ</t>
  </si>
  <si>
    <t>WUG</t>
  </si>
  <si>
    <t>SUBDIRECTOR</t>
  </si>
  <si>
    <t>RECURSOS HUMANOS</t>
  </si>
  <si>
    <t>2012-11130016 -242 -00 -0101 -0003 -01 -67 -00 -000 -002-000-022 -00007</t>
  </si>
  <si>
    <t>PUESTO NOMINAL</t>
  </si>
  <si>
    <t>PUESTO OFICIAL</t>
  </si>
  <si>
    <t>DESCUENTOS</t>
  </si>
  <si>
    <t>SECRETARÍA TÉCNICA DEL CONSEJO NACIONAL DE SEGURIDAD</t>
  </si>
  <si>
    <t>INSPECTORÍA GENERAL DEL SISTEMA NACIONAL DE SEGURIDAD</t>
  </si>
  <si>
    <t>NO. CM</t>
  </si>
  <si>
    <t>WALLACE</t>
  </si>
  <si>
    <t>INSTITUTO NACIONAL DE ESTUDIOS ESTRATÉGICOS EN SEGURIDAD</t>
  </si>
  <si>
    <t>TOTAL LIQUIDO</t>
  </si>
  <si>
    <t>IGSS</t>
  </si>
  <si>
    <t>MONTEPIO</t>
  </si>
  <si>
    <t>FIANZA</t>
  </si>
  <si>
    <t>TOTAL DESCUENTOS</t>
  </si>
  <si>
    <t>MARIO</t>
  </si>
  <si>
    <t>ALFREDO</t>
  </si>
  <si>
    <t xml:space="preserve">MÉRIDA </t>
  </si>
  <si>
    <t>GONZÁLEZ</t>
  </si>
  <si>
    <t>DIRECTOR GENERAL</t>
  </si>
  <si>
    <t>DIRECCIÓN GENERAL</t>
  </si>
  <si>
    <t>2012-11130016-242-00-0101-0008-02-68-00-000-001-000-011-00001</t>
  </si>
  <si>
    <t>BONILLA</t>
  </si>
  <si>
    <t>DAVID</t>
  </si>
  <si>
    <t>0009</t>
  </si>
  <si>
    <t>0002</t>
  </si>
  <si>
    <t>NO. EMPLEADO</t>
  </si>
  <si>
    <t>001</t>
  </si>
  <si>
    <t>0003</t>
  </si>
  <si>
    <t>0008</t>
  </si>
  <si>
    <t>0005</t>
  </si>
  <si>
    <t>0004</t>
  </si>
  <si>
    <t>0006</t>
  </si>
  <si>
    <t>No.</t>
  </si>
  <si>
    <t>PLANILLA FEBRERO 2012</t>
  </si>
  <si>
    <t>DIRECTOR EJECUTIVO II</t>
  </si>
  <si>
    <t>CONSERJE</t>
  </si>
  <si>
    <t>SUELDO
INICIAL</t>
  </si>
  <si>
    <t>OTROS
66-2000</t>
  </si>
  <si>
    <t>SUBDIRECTOR EJECUTIVO II</t>
  </si>
  <si>
    <t>NOMBRE COMPLETO</t>
  </si>
  <si>
    <t>RICARDO  GONZALEZ TEO</t>
  </si>
  <si>
    <t>RONALD DAVID RAYMUNDO DONIS</t>
  </si>
  <si>
    <t>BONO PROFESIONAL</t>
  </si>
  <si>
    <t>RENGLÓN</t>
  </si>
  <si>
    <t>JOHANNA PAOLA GARCÍA GARCÍA</t>
  </si>
  <si>
    <t>LILIAN PATRICIA VILLATORO PÉREZ</t>
  </si>
  <si>
    <t>KAREN VIVIANA CHUR ECHEVERRÍA</t>
  </si>
  <si>
    <t>ANGELA PETRONILA ZAPETA RIVERA</t>
  </si>
  <si>
    <t>JOSE FERNANDO GUTIERREZ GOMEZ</t>
  </si>
  <si>
    <t>ASISTENTE PROFESIONAL IV</t>
  </si>
  <si>
    <t>PROFESIONAL III</t>
  </si>
  <si>
    <t>ASESOR PROFESIONAL ESPECIALIZADO IV</t>
  </si>
  <si>
    <t>TRABAJADOR OPERATIVO IV</t>
  </si>
  <si>
    <t>TRABAJADOR ESPECIALIZADO III</t>
  </si>
  <si>
    <t>COMPLEMENTO PERSONAL</t>
  </si>
  <si>
    <t>CESAR ENRIQUE DE LEÓN CORZO</t>
  </si>
  <si>
    <t>SARA ELIZABETH ALONZO MENDOZA</t>
  </si>
  <si>
    <t>RITA MARÍA BUESO CASTAÑEDA DE AGUILAR</t>
  </si>
  <si>
    <t>ASISTENTE EJECUTIVA SUBCOORDINADOR</t>
  </si>
  <si>
    <t>PROCURADOR</t>
  </si>
  <si>
    <t>JEFE DE ADMISIÓN</t>
  </si>
  <si>
    <t>JEFE DE GESTIÓN</t>
  </si>
  <si>
    <t>JEFE DE ADMINISTRACIÓN DE NÓMINA</t>
  </si>
  <si>
    <t>ANALISTA DE COMPRAS</t>
  </si>
  <si>
    <t>JEFE DE ALMACÉN</t>
  </si>
  <si>
    <t>CONDUCTOR</t>
  </si>
  <si>
    <t>MENSAJERO</t>
  </si>
  <si>
    <t>JEFE DE INFORMÁTICA</t>
  </si>
  <si>
    <t>ANALISTA DE INFORMÁTICA</t>
  </si>
  <si>
    <t>JEFE DE MONITOREO Y ESTADÍSTICA</t>
  </si>
  <si>
    <t>ANALISTA DE MONITOREO Y ESTADÍSTICA</t>
  </si>
  <si>
    <t>JEFE DE ANALISIS INTERIOR Y EXTERIOR</t>
  </si>
  <si>
    <t>ANALISTA DE SEGURIDAD INTERIOR Y EXTERIOR</t>
  </si>
  <si>
    <t>GESTOR, COMISIÓN ASESORAMIENTO Y PLANIFICACIÓN   -CAP-</t>
  </si>
  <si>
    <t>DIRECTOR DE AUDITORIA INTERNA</t>
  </si>
  <si>
    <t>SUBDIRECTOR FINANCIERO</t>
  </si>
  <si>
    <t>DIRECTOR DE ASUNTOS JURÍDICOS</t>
  </si>
  <si>
    <t>DIRECTOR DE PLANIFICACIÓN</t>
  </si>
  <si>
    <t>SUBDIRECTOR DE PLANIFICACIÓN</t>
  </si>
  <si>
    <t>DIRECTOR ADMINISTRATIVO</t>
  </si>
  <si>
    <t>SUBDIRECTOR DE POLÍTICA</t>
  </si>
  <si>
    <t>SUBDIRECTOR DE ESTRATÉGIA</t>
  </si>
  <si>
    <t>DIRECTOR DE MONITOREO Y COMUNICACIÓN</t>
  </si>
  <si>
    <t>SUBDIRECTOR DE INFORMÁTICA</t>
  </si>
  <si>
    <t>SUBDIRECTOR DE MONITOREO Y ESTADÍSTICA</t>
  </si>
  <si>
    <t>SUBDIRECTOR DE ANÁLISIS</t>
  </si>
  <si>
    <t>SUELDO INICIAL</t>
  </si>
  <si>
    <t>OTROS 66-2000</t>
  </si>
  <si>
    <t>JEFE DE TESORERÍA</t>
  </si>
  <si>
    <t>JEFE DE INVENTARIOS</t>
  </si>
  <si>
    <t>JEFE DE CONTABILIDAD</t>
  </si>
  <si>
    <t>JEFE DE PRESUPUESTO</t>
  </si>
  <si>
    <t>ENCARGADO DE UIP</t>
  </si>
  <si>
    <t>JEFE DE COMPRAS Y CONTRATACIONES</t>
  </si>
  <si>
    <t>DIRECTOR DE RECURSOS HUMANOS</t>
  </si>
  <si>
    <t>RECEPCIONISTA</t>
  </si>
  <si>
    <t>DIRECCIÓN DE ASUNTOS JURÍDICOS</t>
  </si>
  <si>
    <t>DIRECTOR EJECUTIVO IV</t>
  </si>
  <si>
    <t>SUBCOORDINACIÓN</t>
  </si>
  <si>
    <t>DIRECCIÓN DE PLANIFICACIÓN</t>
  </si>
  <si>
    <t>DIRECCIÓN FINANCIERA</t>
  </si>
  <si>
    <t>DIRECCIÓN ADMINISTRATIVA</t>
  </si>
  <si>
    <t>DIRECCIÓN DE POLÍTICA Y ESTRATEGIA</t>
  </si>
  <si>
    <t>DIRECCIÓN DE MONITOREO Y COMUNICACIÓN</t>
  </si>
  <si>
    <t>UNIDAD DE AUDITORÍA INTERNA</t>
  </si>
  <si>
    <t>DIRECCIÓN DE RECURSOS HUMANOS</t>
  </si>
  <si>
    <t>ISR</t>
  </si>
  <si>
    <t>ANALISTA DE AUDITORÍA</t>
  </si>
  <si>
    <t>ANALISTA DE PLANIFICACIÓN</t>
  </si>
  <si>
    <t>JEFE DE SERVICIOS GENERALES</t>
  </si>
  <si>
    <t>BERNABE GARCÍA CHALI</t>
  </si>
  <si>
    <t>SUPERVISOR DE GUARDIANES</t>
  </si>
  <si>
    <t>TRABAJADOR ESPECIALIZADO JEFE II</t>
  </si>
  <si>
    <t>GUARDIAN</t>
  </si>
  <si>
    <t>MARCO AURELIO PÉREZ PÉREZ</t>
  </si>
  <si>
    <t>CARMELINA ARACELY AREVALO DE JUÁREZ</t>
  </si>
  <si>
    <t>JEFE DE TELECOMUNICACIONES</t>
  </si>
  <si>
    <t>ANALISTA DE RIESGOS Y AMENAZAS</t>
  </si>
  <si>
    <t>SILVIA MARYNELLY DE LEÓN GARZONA</t>
  </si>
  <si>
    <t>ASESOR PROFESIONAL ESPECIALIZADO I</t>
  </si>
  <si>
    <t>MADELEIN EMILIA CADENAS GODINEZ            </t>
  </si>
  <si>
    <t>DEYANIRA ANELY GÓMEZ PINEDA</t>
  </si>
  <si>
    <t>ANA RAQUEL FUENTES CERMEÑO</t>
  </si>
  <si>
    <t>BANTRAB</t>
  </si>
  <si>
    <t>ASISTENTE EJECUTIVA DE COORDINACIÓN</t>
  </si>
  <si>
    <t>ROEL ANTONIO LÓPEZ SALGUERO</t>
  </si>
  <si>
    <t>ADELA MARÍA PINEDA HERRERA DE MEDINA</t>
  </si>
  <si>
    <t>ASESOR JURIDICO LABORAL DE RECURSOS HUMANOS</t>
  </si>
  <si>
    <t>DIRECTOR DE POLÍTICA Y ESTRATÉGIA</t>
  </si>
  <si>
    <t>ASTRID CAROLINA VILLATORO SOLÓRZANO</t>
  </si>
  <si>
    <t>ASISTENTE PROFESIONAL JEFE</t>
  </si>
  <si>
    <t>NO. DE PUESTOS</t>
  </si>
  <si>
    <t>COMISIÓN DE ASESORAMIENTO Y PLANIFICACIÓN</t>
  </si>
  <si>
    <t>JEFE RIESGOS Y AMENAZAS</t>
  </si>
  <si>
    <t>2</t>
  </si>
  <si>
    <t>4</t>
  </si>
  <si>
    <t>6</t>
  </si>
  <si>
    <t>*</t>
  </si>
  <si>
    <t>ANALISTA DE COMPRAS Y CONTRATACIONES</t>
  </si>
  <si>
    <t>8</t>
  </si>
  <si>
    <t>10</t>
  </si>
  <si>
    <t>12</t>
  </si>
  <si>
    <t>SUSPENDIDA POR GRAVIDEZ</t>
  </si>
  <si>
    <r>
      <t xml:space="preserve">DIRECTOR EJECUTIVO II </t>
    </r>
    <r>
      <rPr>
        <b/>
        <sz val="12"/>
        <rFont val="Arial Narrow"/>
        <family val="2"/>
      </rPr>
      <t>*</t>
    </r>
  </si>
  <si>
    <t>MOISES CORNEJO PÉREZ</t>
  </si>
  <si>
    <t>COORDINADORA DE LA SECRETARÍA TÉCNICA DEL CONSEJO NACIONAL DE SEGURIDAD</t>
  </si>
  <si>
    <t>SUBCOORDINADOR DE LA SECRETARÍA TÉCNICA DEL CONSEJO NACIONAL DE SEGURIDAD</t>
  </si>
  <si>
    <t>CARLOS EDUARDO RIVAS</t>
  </si>
  <si>
    <t>VÍCTOR HUGO HERNÁNDEZ AQUINO</t>
  </si>
  <si>
    <t>SECRETARIO EJECUTIVO I</t>
  </si>
  <si>
    <t>FREDY RODOLFO MICHELENA IBARRA</t>
  </si>
  <si>
    <t>CRISTIAN ALEXANDER BERGANZA RECINOS</t>
  </si>
  <si>
    <t>ANA CECILIA GONZÁLEZ MEJÍA</t>
  </si>
  <si>
    <t>ANA ESTHER ZEPEDA CENTES</t>
  </si>
  <si>
    <t>JOSÉ MARIANO DÍAZ DUARTE</t>
  </si>
  <si>
    <t>DICK ROBERTO FLETCHER GARCÍA</t>
  </si>
  <si>
    <t>JESÚS FERNANDO MORALES MORALES</t>
  </si>
  <si>
    <t>JOSE MARIA REINOSO PAYES</t>
  </si>
  <si>
    <t>LUIS ARNULFO ELIAS HIGUEROS</t>
  </si>
  <si>
    <t>CINTIA YANET PEÑA BARILLAS</t>
  </si>
  <si>
    <t>JOSELYNE SARG BONILLA</t>
  </si>
  <si>
    <t>NELSON ISAIAS CANCINOS TORRES</t>
  </si>
  <si>
    <t>INGRID JEANETTE PACHECO CARRERA</t>
  </si>
  <si>
    <t>EDUARDO GUILLERMO SPIEGELER QUIÑONEZ</t>
  </si>
  <si>
    <t>JOSÉ ANDRÉS REYES VALENZUELA</t>
  </si>
  <si>
    <t>PUESTO FUNCIONAL</t>
  </si>
  <si>
    <t>CARMEN FABIOLA DEL CID ALONSO DE POLANCO</t>
  </si>
  <si>
    <t>PROFESIONAL I</t>
  </si>
  <si>
    <t>DIETAS</t>
  </si>
  <si>
    <t>VIÁTICOS INTERIOR</t>
  </si>
  <si>
    <t>VIÁTICOS EXTERIOR</t>
  </si>
  <si>
    <t>INTEGRANTE DE ASESORAMIENTO Y PLANIFICACIÓN EN SEGURIDAD INTERIOR</t>
  </si>
  <si>
    <t>INTEGRANTE DE ASESORAMIENTO Y PLANIFICACIÓN EN SEGURIDAD EXTERIOR</t>
  </si>
  <si>
    <t>INTEGRANTE DE ASESORAMIENTO Y PLANIFICACIÓN EN INTELIGENCIA DE ESTADO</t>
  </si>
  <si>
    <t>INTEGRANTE DE ASESORAMIENTO Y PLANIFICACIÓN EN GESTIÓN DE RIESGO Y DEFENSA CIVIL</t>
  </si>
  <si>
    <t>INTEGRANTE DE ASESORAMIENTO Y PLANIFICACIÓN DE LA CARRERA PROFESIONAL DEL SISTEMA NACIONAL DE SEGURIDAD</t>
  </si>
  <si>
    <t>ARABELLA FIGUEROA CARDONA</t>
  </si>
  <si>
    <t>PAOLA ANAITE ARDON ROSALES</t>
  </si>
  <si>
    <t>LUIS ALEXANDER MORALES VAÍNEZ</t>
  </si>
  <si>
    <t>PABLO ROBERTO QUIÑÓNEZ GUERRA</t>
  </si>
  <si>
    <t>LIGIA MARÍA DÍAZ PERRI</t>
  </si>
  <si>
    <t>MARTHA MADELAIN GARCÍA COTO</t>
  </si>
  <si>
    <t>GUILLERMO JOSÉ PIMENTEL LEMUS</t>
  </si>
  <si>
    <t>ENCARGADO  UNIDAD DE GENERO ST</t>
  </si>
  <si>
    <t>ASISTENTE ROFESIONAL II</t>
  </si>
  <si>
    <t>ENCARGADO ARCHIVO GENERAL ST</t>
  </si>
  <si>
    <t>ANALISTA DE POLÍTICA</t>
  </si>
  <si>
    <t>ANALISTA DE ESTRATEGIA</t>
  </si>
  <si>
    <t>ALBA VIRGINIA DEL CARMEN  HERNANDEZ DE MATA</t>
  </si>
  <si>
    <t>ZULLY MARLENE PATZÁN GUAMUCH</t>
  </si>
  <si>
    <t>ESTUARDO ENRIQUE MUÑOZ MUCÚ</t>
  </si>
  <si>
    <t>PRICILA MARISOL MÉNDEZ CATALÁN</t>
  </si>
  <si>
    <t>ARNOLDO PÉREZ SARCEÑO</t>
  </si>
  <si>
    <t>JUAN PABLO CUYAN YUPE</t>
  </si>
  <si>
    <t xml:space="preserve"> ANA GABRIELA MALDONADO PEREDA</t>
  </si>
  <si>
    <t>JOSÍAS ESTUARDO AUDÓN CASTAÑÓN</t>
  </si>
  <si>
    <t>BONO POR ANTIGÜEDAD</t>
  </si>
  <si>
    <t>BRANDON EDUARDO ESTRADA HERNÁNDEZ</t>
  </si>
  <si>
    <t>PERCY JAVIER BARBERENA AGUILERA</t>
  </si>
  <si>
    <t>SANDY MARIELA SANTIZO</t>
  </si>
  <si>
    <t>DIRECTOR FINANCIERO</t>
  </si>
  <si>
    <t>JORGE MARIO ANDRÉ CABALLEROS PALOMO</t>
  </si>
  <si>
    <t>MARTA EUGENIA TOMÁS IXCAJOC</t>
  </si>
  <si>
    <t>OVIDIO ANTONIO CABRERA GÓMEZ</t>
  </si>
  <si>
    <t>MARITZA ELIZABETH LÁZARO LÓPEZ</t>
  </si>
  <si>
    <t>JORGE LUIS LEMUS ZETINO</t>
  </si>
  <si>
    <t>PHAIPHAN JANETTE GIL JUÁREZ DE CASTILLO</t>
  </si>
  <si>
    <t>FINANCIERA</t>
  </si>
  <si>
    <t>ASUNTOS JURÍDICOS</t>
  </si>
  <si>
    <t>POLÍTICA Y ESTRATEGIA</t>
  </si>
  <si>
    <t>MONITOREO Y COMUNICACIÓN</t>
  </si>
  <si>
    <t>MARTINA JUAREZ COCHE DE MORALES</t>
  </si>
  <si>
    <t>VACANTE</t>
  </si>
  <si>
    <t>KATERINE JASMIN AGUILAR MAYEN</t>
  </si>
  <si>
    <t>COORDINADOR DE LA SECRETARIA TÉCNICA DEL CONSEJO NACIONAL DE SEGURIDAD</t>
  </si>
  <si>
    <t>ERVIN SAUL CIFUENTES SAMAYOA</t>
  </si>
  <si>
    <t>MARIA ALEJANDRA CORDON CARDONA</t>
  </si>
  <si>
    <t>HECTOR ERNESTO ORELLANA GARCIA</t>
  </si>
  <si>
    <t>THELMI ELIZABETH GOMEZ ALVAREZ</t>
  </si>
  <si>
    <t>CLEYBI ROBERTA DE LEON MARROQUIN</t>
  </si>
  <si>
    <t>EVELYN ELLIZABETH ESPINA SÁNCHEZ</t>
  </si>
  <si>
    <t>IRIS YOJANA MONTES DE OCA LEAL</t>
  </si>
  <si>
    <t>EMILY VALENTINA DEL ROSARIO ENRIQUEZ TUNCHE</t>
  </si>
  <si>
    <t>BERBOLIN SUGUEY MORALES VILLAGRAN DE MENDEZ</t>
  </si>
  <si>
    <t>ADA OLINDA NAVICHOQUE LÓPEZ DE DIVAS</t>
  </si>
  <si>
    <t>MARIO CHITIG COLON</t>
  </si>
  <si>
    <t>GILMER ROLANDO HERRERA TARACENA</t>
  </si>
  <si>
    <t>CARLOS ENRIQUE MORALES AQUINO</t>
  </si>
  <si>
    <t>HECTOR DAVID ARENAS GALVEZ</t>
  </si>
  <si>
    <t>JULIO CESAR SIPAC TELEGUARIO</t>
  </si>
  <si>
    <t>JOSE ANGEL GABRIEL COC CUCUL</t>
  </si>
  <si>
    <t>VICTOR MANUEL DE JESUS CHAVAC CARRILLO</t>
  </si>
  <si>
    <t>ELISA MARÍA ALEJANDRA ESCOBAR CASTAÑEDA</t>
  </si>
  <si>
    <t>SHARON ANALY RIVAS SERIN</t>
  </si>
  <si>
    <t>CESAR ALBERTO MARMOL CARRANZA</t>
  </si>
  <si>
    <t>EVELYN LILIANA VALDEZ HIGUEROS</t>
  </si>
  <si>
    <t>CAMILA MARIE MUS FIGUEROA</t>
  </si>
  <si>
    <t>ALMA YASMIN MENDOZA GUZMAN</t>
  </si>
  <si>
    <t>BRYAN ALEJANDRO HERRERA GALICIA</t>
  </si>
  <si>
    <t>ENCARGADA DE UIP</t>
  </si>
  <si>
    <t>COORDINACION</t>
  </si>
  <si>
    <t>HENRRY ESTUARDO PÉREZ DÍAZ</t>
  </si>
  <si>
    <t>JULIO DANIEL MÉNDEZ MELGAR</t>
  </si>
  <si>
    <t>ASESOR JURIDICO LABORAL DE RRHH</t>
  </si>
  <si>
    <t>MARIANA JHAZMIN ALVAREZ MURALLES</t>
  </si>
  <si>
    <t>PLANIFIACION</t>
  </si>
  <si>
    <t>AUDITORIA INTERNA</t>
  </si>
  <si>
    <t>DIANA GABRIELA MARTINEZ ARAGON</t>
  </si>
  <si>
    <t>QUIMBERLIN LISVET GONZÁLEZ RECINOS</t>
  </si>
  <si>
    <t>IMELDA OVANDO HERNANDEZ</t>
  </si>
  <si>
    <t>SAMUEL RODOLFO GUTIERREZ SANTIAGO</t>
  </si>
  <si>
    <t>DEYANIRA ANELY GÓMEZ PINEDA, SUSPENDIDA POR MATERNIDAD A PARTIR DEL 11 DE ENERO</t>
  </si>
  <si>
    <t>LUIS FERNANDO OLIVA MONTOYA</t>
  </si>
  <si>
    <t>WALFRE RICARDO ESTRADA TOBAR</t>
  </si>
  <si>
    <t>BRANDON EDUARDO ESTRADA HERNÁNDEZ, OCUPÓ ESTE PUESTO HASTA EL 15 DE FEBRERO, POR ASCENSO A OTRO PUESTO</t>
  </si>
  <si>
    <t>ALMA ROSA DEL CARMEN GARRIDO NAVAS</t>
  </si>
  <si>
    <t>ALMA ROSA DEL CARMEN GARRIDO NAVAS, PRIMER INGRESO EL 01 DE FEBRERO</t>
  </si>
  <si>
    <t>LUIS FERNANDO OLIVA MONTOYA, PRIMER INGRESO EL 01 DE FEBRERO</t>
  </si>
  <si>
    <t>WALFRE RICARDO ESTRADA TOBAR, PRIMER INGRESO EL 01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</si>
</sst>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Q&quot;* #,##0.00_);_(&quot;Q&quot;* \(#,##0.00\);_(&quot;Q&quot;* &quot;-&quot;??_);_(@_)"/>
  </numFmts>
  <fonts count="19" x14ac:knownFonts="1">
    <font>
      <sz val="11"/>
      <color theme="1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.5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0.5"/>
      <color theme="1"/>
      <name val="Arial Narrow"/>
      <family val="2"/>
    </font>
    <font>
      <sz val="10.5"/>
      <color rgb="FFFF0000"/>
      <name val="Arial Narrow"/>
      <family val="2"/>
    </font>
    <font>
      <b/>
      <sz val="10.5"/>
      <color rgb="FFFF0000"/>
      <name val="Arial Narrow"/>
      <family val="2"/>
    </font>
    <font>
      <b/>
      <sz val="10.5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92">
    <xf numFmtId="0" fontId="0" fillId="0" borderId="0" xfId="0"/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14" fontId="10" fillId="2" borderId="2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4" fontId="11" fillId="3" borderId="3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/>
    <xf numFmtId="0" fontId="13" fillId="2" borderId="0" xfId="0" applyFont="1" applyFill="1"/>
    <xf numFmtId="49" fontId="13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 wrapText="1"/>
    </xf>
    <xf numFmtId="49" fontId="13" fillId="0" borderId="1" xfId="0" quotePrefix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4" fontId="13" fillId="0" borderId="1" xfId="0" applyNumberFormat="1" applyFont="1" applyFill="1" applyBorder="1" applyAlignment="1">
      <alignment horizontal="left" vertical="center" wrapText="1"/>
    </xf>
    <xf numFmtId="0" fontId="14" fillId="2" borderId="0" xfId="0" applyFont="1" applyFill="1" applyAlignment="1">
      <alignment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49" fontId="2" fillId="0" borderId="1" xfId="0" quotePrefix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 wrapText="1"/>
    </xf>
    <xf numFmtId="0" fontId="1" fillId="0" borderId="1" xfId="0" quotePrefix="1" applyFont="1" applyFill="1" applyBorder="1" applyAlignment="1">
      <alignment horizontal="center" vertical="center"/>
    </xf>
    <xf numFmtId="49" fontId="1" fillId="0" borderId="1" xfId="0" quotePrefix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4" fontId="12" fillId="0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2" fillId="2" borderId="0" xfId="0" applyFont="1" applyFill="1" applyAlignment="1">
      <alignment horizontal="left" vertical="center"/>
    </xf>
    <xf numFmtId="14" fontId="12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64" fontId="11" fillId="3" borderId="13" xfId="0" applyNumberFormat="1" applyFont="1" applyFill="1" applyBorder="1" applyAlignment="1">
      <alignment horizontal="center" vertical="center" wrapText="1"/>
    </xf>
    <xf numFmtId="164" fontId="11" fillId="3" borderId="3" xfId="0" applyNumberFormat="1" applyFont="1" applyFill="1" applyBorder="1" applyAlignment="1">
      <alignment horizontal="center" vertical="center" wrapText="1"/>
    </xf>
    <xf numFmtId="164" fontId="11" fillId="3" borderId="6" xfId="0" applyNumberFormat="1" applyFont="1" applyFill="1" applyBorder="1" applyAlignment="1">
      <alignment horizontal="center" vertical="center" wrapText="1"/>
    </xf>
    <xf numFmtId="164" fontId="11" fillId="3" borderId="7" xfId="0" applyNumberFormat="1" applyFont="1" applyFill="1" applyBorder="1" applyAlignment="1">
      <alignment horizontal="center" vertical="center" wrapText="1"/>
    </xf>
    <xf numFmtId="164" fontId="11" fillId="3" borderId="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3" borderId="9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164" fontId="11" fillId="3" borderId="11" xfId="0" applyNumberFormat="1" applyFont="1" applyFill="1" applyBorder="1" applyAlignment="1">
      <alignment horizontal="center" vertical="center" wrapText="1"/>
    </xf>
    <xf numFmtId="164" fontId="11" fillId="3" borderId="12" xfId="0" applyNumberFormat="1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</cellXfs>
  <cellStyles count="3">
    <cellStyle name="Normal" xfId="0" builtinId="0"/>
    <cellStyle name="Normal 2" xfId="1"/>
    <cellStyle name="Normal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E16"/>
  <sheetViews>
    <sheetView zoomScale="70" zoomScaleNormal="70" workbookViewId="0">
      <selection activeCell="AB12" sqref="AB12"/>
    </sheetView>
  </sheetViews>
  <sheetFormatPr baseColWidth="10" defaultRowHeight="15" x14ac:dyDescent="0.25"/>
  <cols>
    <col min="1" max="1" width="4.5703125" style="11" bestFit="1" customWidth="1"/>
    <col min="2" max="2" width="17.7109375" customWidth="1"/>
    <col min="3" max="3" width="13.5703125" customWidth="1"/>
    <col min="4" max="4" width="15.42578125" customWidth="1"/>
    <col min="5" max="5" width="16.28515625" customWidth="1"/>
    <col min="6" max="6" width="15" hidden="1" customWidth="1"/>
    <col min="7" max="7" width="13.5703125" hidden="1" customWidth="1"/>
    <col min="8" max="8" width="27.85546875" hidden="1" customWidth="1"/>
    <col min="9" max="9" width="19.7109375" hidden="1" customWidth="1"/>
    <col min="10" max="10" width="20.140625" hidden="1" customWidth="1"/>
    <col min="11" max="11" width="19.140625" hidden="1" customWidth="1"/>
    <col min="12" max="12" width="20" hidden="1" customWidth="1"/>
    <col min="13" max="13" width="29.7109375" hidden="1" customWidth="1"/>
    <col min="14" max="14" width="18.85546875" hidden="1" customWidth="1"/>
    <col min="15" max="15" width="8.7109375" hidden="1" customWidth="1"/>
    <col min="16" max="16" width="18.140625" hidden="1" customWidth="1"/>
    <col min="17" max="17" width="18" hidden="1" customWidth="1"/>
    <col min="18" max="18" width="12.85546875" hidden="1" customWidth="1"/>
    <col min="19" max="19" width="14.28515625" hidden="1" customWidth="1"/>
    <col min="20" max="20" width="12.42578125" customWidth="1"/>
    <col min="21" max="21" width="12.5703125" customWidth="1"/>
    <col min="22" max="22" width="15.28515625" customWidth="1"/>
    <col min="23" max="23" width="14.28515625" customWidth="1"/>
    <col min="24" max="24" width="17.140625" customWidth="1"/>
    <col min="25" max="25" width="9.7109375" customWidth="1"/>
    <col min="26" max="26" width="15.5703125" customWidth="1"/>
    <col min="27" max="30" width="15" customWidth="1"/>
    <col min="31" max="31" width="12.42578125" customWidth="1"/>
  </cols>
  <sheetData>
    <row r="2" spans="1:31" ht="21" x14ac:dyDescent="0.35">
      <c r="D2" s="85" t="s">
        <v>113</v>
      </c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</row>
    <row r="4" spans="1:31" ht="15.75" thickBot="1" x14ac:dyDescent="0.3"/>
    <row r="5" spans="1:31" ht="32.25" customHeight="1" thickBot="1" x14ac:dyDescent="0.3">
      <c r="A5" s="78" t="s">
        <v>112</v>
      </c>
      <c r="B5" s="78" t="s">
        <v>2</v>
      </c>
      <c r="C5" s="78" t="s">
        <v>3</v>
      </c>
      <c r="D5" s="78" t="s">
        <v>0</v>
      </c>
      <c r="E5" s="78" t="s">
        <v>1</v>
      </c>
      <c r="F5" s="86" t="s">
        <v>86</v>
      </c>
      <c r="G5" s="78" t="s">
        <v>105</v>
      </c>
      <c r="H5" s="78" t="s">
        <v>4</v>
      </c>
      <c r="I5" s="78" t="s">
        <v>81</v>
      </c>
      <c r="J5" s="78" t="s">
        <v>5</v>
      </c>
      <c r="K5" s="78" t="s">
        <v>6</v>
      </c>
      <c r="L5" s="78" t="s">
        <v>7</v>
      </c>
      <c r="M5" s="78" t="s">
        <v>8</v>
      </c>
      <c r="N5" s="78" t="s">
        <v>82</v>
      </c>
      <c r="O5" s="78" t="s">
        <v>9</v>
      </c>
      <c r="P5" s="78" t="s">
        <v>10</v>
      </c>
      <c r="Q5" s="78" t="s">
        <v>11</v>
      </c>
      <c r="R5" s="78" t="s">
        <v>12</v>
      </c>
      <c r="S5" s="78" t="s">
        <v>13</v>
      </c>
      <c r="T5" s="78" t="s">
        <v>14</v>
      </c>
      <c r="U5" s="78" t="s">
        <v>15</v>
      </c>
      <c r="V5" s="78" t="s">
        <v>16</v>
      </c>
      <c r="W5" s="78" t="s">
        <v>17</v>
      </c>
      <c r="X5" s="78" t="s">
        <v>18</v>
      </c>
      <c r="Y5" s="78" t="s">
        <v>19</v>
      </c>
      <c r="Z5" s="78" t="s">
        <v>20</v>
      </c>
      <c r="AA5" s="82" t="s">
        <v>83</v>
      </c>
      <c r="AB5" s="83"/>
      <c r="AC5" s="84"/>
      <c r="AD5" s="80" t="s">
        <v>93</v>
      </c>
      <c r="AE5" s="88" t="s">
        <v>89</v>
      </c>
    </row>
    <row r="6" spans="1:31" ht="16.5" hidden="1" thickBot="1" x14ac:dyDescent="0.3">
      <c r="A6" s="79"/>
      <c r="B6" s="79"/>
      <c r="C6" s="79"/>
      <c r="D6" s="79"/>
      <c r="E6" s="79"/>
      <c r="F6" s="87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22" t="s">
        <v>90</v>
      </c>
      <c r="AB6" s="22" t="s">
        <v>91</v>
      </c>
      <c r="AC6" s="22" t="s">
        <v>92</v>
      </c>
      <c r="AD6" s="81"/>
      <c r="AE6" s="89"/>
    </row>
    <row r="7" spans="1:31" ht="47.25" hidden="1" x14ac:dyDescent="0.25">
      <c r="A7" s="13">
        <v>1</v>
      </c>
      <c r="B7" s="14" t="s">
        <v>44</v>
      </c>
      <c r="C7" s="15" t="s">
        <v>45</v>
      </c>
      <c r="D7" s="15" t="s">
        <v>43</v>
      </c>
      <c r="E7" s="15"/>
      <c r="F7" s="16" t="s">
        <v>104</v>
      </c>
      <c r="G7" s="15">
        <v>9901111937</v>
      </c>
      <c r="H7" s="17" t="s">
        <v>85</v>
      </c>
      <c r="I7" s="17" t="s">
        <v>46</v>
      </c>
      <c r="J7" s="17"/>
      <c r="K7" s="17"/>
      <c r="L7" s="17"/>
      <c r="M7" s="17" t="s">
        <v>47</v>
      </c>
      <c r="N7" s="17" t="s">
        <v>46</v>
      </c>
      <c r="O7" s="18" t="s">
        <v>29</v>
      </c>
      <c r="P7" s="17" t="s">
        <v>30</v>
      </c>
      <c r="Q7" s="18" t="s">
        <v>29</v>
      </c>
      <c r="R7" s="16" t="s">
        <v>31</v>
      </c>
      <c r="S7" s="19">
        <v>40926</v>
      </c>
      <c r="T7" s="20">
        <v>12000</v>
      </c>
      <c r="U7" s="21"/>
      <c r="V7" s="20">
        <v>375</v>
      </c>
      <c r="W7" s="21"/>
      <c r="X7" s="20">
        <v>5000</v>
      </c>
      <c r="Y7" s="20">
        <v>250</v>
      </c>
      <c r="Z7" s="20">
        <f t="shared" ref="Z7:Z16" si="0">T7+U7+V7+W7+X7+Y7</f>
        <v>17625</v>
      </c>
      <c r="AA7" s="20"/>
      <c r="AB7" s="20">
        <v>2606.25</v>
      </c>
      <c r="AC7" s="20">
        <v>233.52</v>
      </c>
      <c r="AD7" s="20">
        <f t="shared" ref="AD7:AD16" si="1">AA7+AB7+AC7</f>
        <v>2839.77</v>
      </c>
      <c r="AE7" s="20">
        <f t="shared" ref="AE7:AE16" si="2">Z7-AD7</f>
        <v>14785.23</v>
      </c>
    </row>
    <row r="8" spans="1:31" ht="47.25" hidden="1" x14ac:dyDescent="0.25">
      <c r="A8" s="12">
        <v>2</v>
      </c>
      <c r="B8" s="10" t="s">
        <v>23</v>
      </c>
      <c r="C8" s="1" t="s">
        <v>24</v>
      </c>
      <c r="D8" s="1" t="s">
        <v>21</v>
      </c>
      <c r="E8" s="1" t="s">
        <v>22</v>
      </c>
      <c r="F8" s="4" t="s">
        <v>107</v>
      </c>
      <c r="G8" s="1">
        <v>9901111948</v>
      </c>
      <c r="H8" s="2" t="s">
        <v>84</v>
      </c>
      <c r="I8" s="2" t="s">
        <v>25</v>
      </c>
      <c r="J8" s="2"/>
      <c r="K8" s="2"/>
      <c r="L8" s="2" t="s">
        <v>26</v>
      </c>
      <c r="M8" s="2" t="s">
        <v>27</v>
      </c>
      <c r="N8" s="2" t="s">
        <v>28</v>
      </c>
      <c r="O8" s="3" t="s">
        <v>29</v>
      </c>
      <c r="P8" s="2" t="s">
        <v>30</v>
      </c>
      <c r="Q8" s="3" t="s">
        <v>29</v>
      </c>
      <c r="R8" s="4" t="s">
        <v>31</v>
      </c>
      <c r="S8" s="5">
        <v>40927</v>
      </c>
      <c r="T8" s="6">
        <v>14547</v>
      </c>
      <c r="U8" s="6"/>
      <c r="V8" s="6">
        <v>375</v>
      </c>
      <c r="W8" s="6"/>
      <c r="X8" s="6">
        <v>5000</v>
      </c>
      <c r="Y8" s="6">
        <v>250</v>
      </c>
      <c r="Z8" s="6">
        <f t="shared" si="0"/>
        <v>20172</v>
      </c>
      <c r="AA8" s="6"/>
      <c r="AB8" s="6">
        <v>2988.3</v>
      </c>
      <c r="AC8" s="6">
        <v>267.75</v>
      </c>
      <c r="AD8" s="6">
        <f t="shared" si="1"/>
        <v>3256.05</v>
      </c>
      <c r="AE8" s="6">
        <f t="shared" si="2"/>
        <v>16915.95</v>
      </c>
    </row>
    <row r="9" spans="1:31" ht="47.25" hidden="1" x14ac:dyDescent="0.25">
      <c r="A9" s="9">
        <v>3</v>
      </c>
      <c r="B9" s="1" t="s">
        <v>70</v>
      </c>
      <c r="C9" s="1" t="s">
        <v>71</v>
      </c>
      <c r="D9" s="1" t="s">
        <v>68</v>
      </c>
      <c r="E9" s="1" t="s">
        <v>69</v>
      </c>
      <c r="F9" s="4" t="s">
        <v>110</v>
      </c>
      <c r="G9" s="1">
        <v>9901112063</v>
      </c>
      <c r="H9" s="2" t="s">
        <v>84</v>
      </c>
      <c r="I9" s="2" t="s">
        <v>35</v>
      </c>
      <c r="J9" s="2" t="s">
        <v>72</v>
      </c>
      <c r="K9" s="2" t="s">
        <v>37</v>
      </c>
      <c r="L9" s="2" t="s">
        <v>38</v>
      </c>
      <c r="M9" s="2" t="s">
        <v>73</v>
      </c>
      <c r="N9" s="2" t="s">
        <v>40</v>
      </c>
      <c r="O9" s="8">
        <v>5020</v>
      </c>
      <c r="P9" s="2" t="s">
        <v>41</v>
      </c>
      <c r="Q9" s="3" t="s">
        <v>42</v>
      </c>
      <c r="R9" s="4" t="s">
        <v>31</v>
      </c>
      <c r="S9" s="5">
        <v>40940</v>
      </c>
      <c r="T9" s="6">
        <v>4219</v>
      </c>
      <c r="U9" s="6"/>
      <c r="V9" s="6"/>
      <c r="W9" s="6"/>
      <c r="X9" s="6">
        <v>2000</v>
      </c>
      <c r="Y9" s="6">
        <v>250</v>
      </c>
      <c r="Z9" s="6">
        <f t="shared" si="0"/>
        <v>6469</v>
      </c>
      <c r="AA9" s="6">
        <v>186.57</v>
      </c>
      <c r="AB9" s="6">
        <v>808.47</v>
      </c>
      <c r="AC9" s="6">
        <v>83.58</v>
      </c>
      <c r="AD9" s="6">
        <f t="shared" si="1"/>
        <v>1078.6199999999999</v>
      </c>
      <c r="AE9" s="6">
        <f t="shared" si="2"/>
        <v>5390.38</v>
      </c>
    </row>
    <row r="10" spans="1:31" ht="47.25" hidden="1" x14ac:dyDescent="0.25">
      <c r="A10" s="12">
        <v>4</v>
      </c>
      <c r="B10" s="10" t="s">
        <v>63</v>
      </c>
      <c r="C10" s="1" t="s">
        <v>64</v>
      </c>
      <c r="D10" s="1" t="s">
        <v>61</v>
      </c>
      <c r="E10" s="1" t="s">
        <v>62</v>
      </c>
      <c r="F10" s="4" t="s">
        <v>109</v>
      </c>
      <c r="G10" s="1">
        <v>9901112061</v>
      </c>
      <c r="H10" s="2" t="s">
        <v>84</v>
      </c>
      <c r="I10" s="2" t="s">
        <v>65</v>
      </c>
      <c r="J10" s="2"/>
      <c r="K10" s="2"/>
      <c r="L10" s="2" t="s">
        <v>38</v>
      </c>
      <c r="M10" s="2" t="s">
        <v>66</v>
      </c>
      <c r="N10" s="2" t="s">
        <v>67</v>
      </c>
      <c r="O10" s="3" t="s">
        <v>29</v>
      </c>
      <c r="P10" s="2" t="s">
        <v>30</v>
      </c>
      <c r="Q10" s="3" t="s">
        <v>29</v>
      </c>
      <c r="R10" s="4" t="s">
        <v>60</v>
      </c>
      <c r="S10" s="5">
        <v>40940</v>
      </c>
      <c r="T10" s="6">
        <v>18000</v>
      </c>
      <c r="U10" s="6"/>
      <c r="V10" s="6"/>
      <c r="W10" s="6"/>
      <c r="X10" s="6"/>
      <c r="Y10" s="6">
        <v>250</v>
      </c>
      <c r="Z10" s="6">
        <f t="shared" si="0"/>
        <v>18250</v>
      </c>
      <c r="AA10" s="6">
        <v>540</v>
      </c>
      <c r="AB10" s="6">
        <v>2700</v>
      </c>
      <c r="AC10" s="6">
        <v>241.92</v>
      </c>
      <c r="AD10" s="6">
        <f t="shared" si="1"/>
        <v>3481.92</v>
      </c>
      <c r="AE10" s="6">
        <f t="shared" si="2"/>
        <v>14768.08</v>
      </c>
    </row>
    <row r="11" spans="1:31" ht="47.25" hidden="1" x14ac:dyDescent="0.25">
      <c r="A11" s="9">
        <v>5</v>
      </c>
      <c r="B11" s="1" t="s">
        <v>76</v>
      </c>
      <c r="C11" s="1" t="s">
        <v>77</v>
      </c>
      <c r="D11" s="1" t="s">
        <v>74</v>
      </c>
      <c r="E11" s="1" t="s">
        <v>75</v>
      </c>
      <c r="F11" s="4" t="s">
        <v>111</v>
      </c>
      <c r="G11" s="1">
        <v>990068852</v>
      </c>
      <c r="H11" s="2" t="s">
        <v>84</v>
      </c>
      <c r="I11" s="2" t="s">
        <v>78</v>
      </c>
      <c r="J11" s="2"/>
      <c r="K11" s="2" t="s">
        <v>79</v>
      </c>
      <c r="L11" s="2" t="s">
        <v>38</v>
      </c>
      <c r="M11" s="2" t="s">
        <v>80</v>
      </c>
      <c r="N11" s="2" t="s">
        <v>67</v>
      </c>
      <c r="O11" s="3" t="s">
        <v>29</v>
      </c>
      <c r="P11" s="2" t="s">
        <v>30</v>
      </c>
      <c r="Q11" s="3" t="s">
        <v>29</v>
      </c>
      <c r="R11" s="4" t="s">
        <v>60</v>
      </c>
      <c r="S11" s="5">
        <v>40940</v>
      </c>
      <c r="T11" s="6">
        <v>15000</v>
      </c>
      <c r="U11" s="6"/>
      <c r="V11" s="6">
        <v>375</v>
      </c>
      <c r="W11" s="6"/>
      <c r="X11" s="6"/>
      <c r="Y11" s="6">
        <v>250</v>
      </c>
      <c r="Z11" s="6">
        <f t="shared" si="0"/>
        <v>15625</v>
      </c>
      <c r="AA11" s="6">
        <v>461.25</v>
      </c>
      <c r="AB11" s="6">
        <v>2306.25</v>
      </c>
      <c r="AC11" s="6">
        <v>206.64</v>
      </c>
      <c r="AD11" s="6">
        <f t="shared" si="1"/>
        <v>2974.14</v>
      </c>
      <c r="AE11" s="6">
        <f t="shared" si="2"/>
        <v>12650.86</v>
      </c>
    </row>
    <row r="12" spans="1:31" ht="47.25" x14ac:dyDescent="0.25">
      <c r="A12" s="12">
        <v>6</v>
      </c>
      <c r="B12" s="10" t="s">
        <v>50</v>
      </c>
      <c r="C12" s="1" t="s">
        <v>51</v>
      </c>
      <c r="D12" s="1" t="s">
        <v>48</v>
      </c>
      <c r="E12" s="1" t="s">
        <v>49</v>
      </c>
      <c r="F12" s="4" t="s">
        <v>42</v>
      </c>
      <c r="G12" s="1">
        <v>9901112060</v>
      </c>
      <c r="H12" s="2" t="s">
        <v>84</v>
      </c>
      <c r="I12" s="2" t="s">
        <v>35</v>
      </c>
      <c r="J12" s="2" t="s">
        <v>52</v>
      </c>
      <c r="K12" s="2" t="s">
        <v>37</v>
      </c>
      <c r="L12" s="2" t="s">
        <v>38</v>
      </c>
      <c r="M12" s="2" t="s">
        <v>53</v>
      </c>
      <c r="N12" s="2" t="s">
        <v>40</v>
      </c>
      <c r="O12" s="8">
        <v>5020</v>
      </c>
      <c r="P12" s="2" t="s">
        <v>41</v>
      </c>
      <c r="Q12" s="3" t="s">
        <v>42</v>
      </c>
      <c r="R12" s="4" t="s">
        <v>31</v>
      </c>
      <c r="S12" s="5">
        <v>40940</v>
      </c>
      <c r="T12" s="6">
        <v>4219</v>
      </c>
      <c r="U12" s="6"/>
      <c r="V12" s="6">
        <v>375</v>
      </c>
      <c r="W12" s="6"/>
      <c r="X12" s="6">
        <v>2000</v>
      </c>
      <c r="Y12" s="6">
        <v>250</v>
      </c>
      <c r="Z12" s="6">
        <f t="shared" si="0"/>
        <v>6844</v>
      </c>
      <c r="AA12" s="6">
        <v>197.82</v>
      </c>
      <c r="AB12" s="6">
        <v>857.22</v>
      </c>
      <c r="AC12" s="6">
        <v>88.62</v>
      </c>
      <c r="AD12" s="6">
        <f t="shared" si="1"/>
        <v>1143.6599999999999</v>
      </c>
      <c r="AE12" s="6">
        <f t="shared" si="2"/>
        <v>5700.34</v>
      </c>
    </row>
    <row r="13" spans="1:31" ht="47.25" hidden="1" x14ac:dyDescent="0.25">
      <c r="A13" s="12">
        <v>7</v>
      </c>
      <c r="B13" s="10" t="s">
        <v>33</v>
      </c>
      <c r="C13" s="1" t="s">
        <v>34</v>
      </c>
      <c r="D13" s="1" t="s">
        <v>22</v>
      </c>
      <c r="E13" s="7" t="s">
        <v>32</v>
      </c>
      <c r="F13" s="4" t="s">
        <v>108</v>
      </c>
      <c r="G13" s="1">
        <v>9901112057</v>
      </c>
      <c r="H13" s="2" t="s">
        <v>84</v>
      </c>
      <c r="I13" s="2" t="s">
        <v>35</v>
      </c>
      <c r="J13" s="2" t="s">
        <v>36</v>
      </c>
      <c r="K13" s="2" t="s">
        <v>37</v>
      </c>
      <c r="L13" s="2" t="s">
        <v>38</v>
      </c>
      <c r="M13" s="2" t="s">
        <v>39</v>
      </c>
      <c r="N13" s="2" t="s">
        <v>40</v>
      </c>
      <c r="O13" s="8">
        <v>5020</v>
      </c>
      <c r="P13" s="2" t="s">
        <v>41</v>
      </c>
      <c r="Q13" s="3" t="s">
        <v>42</v>
      </c>
      <c r="R13" s="4" t="s">
        <v>31</v>
      </c>
      <c r="S13" s="5">
        <v>40940</v>
      </c>
      <c r="T13" s="6">
        <v>4219</v>
      </c>
      <c r="U13" s="6"/>
      <c r="V13" s="6">
        <v>375</v>
      </c>
      <c r="W13" s="6"/>
      <c r="X13" s="6">
        <v>2000</v>
      </c>
      <c r="Y13" s="6">
        <v>250</v>
      </c>
      <c r="Z13" s="6">
        <f t="shared" si="0"/>
        <v>6844</v>
      </c>
      <c r="AA13" s="6">
        <v>197.82</v>
      </c>
      <c r="AB13" s="6">
        <v>857.22</v>
      </c>
      <c r="AC13" s="6">
        <v>88.62</v>
      </c>
      <c r="AD13" s="6">
        <f t="shared" si="1"/>
        <v>1143.6599999999999</v>
      </c>
      <c r="AE13" s="6">
        <f t="shared" si="2"/>
        <v>5700.34</v>
      </c>
    </row>
    <row r="14" spans="1:31" ht="47.25" hidden="1" x14ac:dyDescent="0.25">
      <c r="A14" s="12">
        <v>8</v>
      </c>
      <c r="B14" s="10" t="s">
        <v>51</v>
      </c>
      <c r="C14" s="1" t="s">
        <v>56</v>
      </c>
      <c r="D14" s="1" t="s">
        <v>54</v>
      </c>
      <c r="E14" s="1" t="s">
        <v>55</v>
      </c>
      <c r="F14" s="4" t="s">
        <v>103</v>
      </c>
      <c r="G14" s="1">
        <v>9901112062</v>
      </c>
      <c r="H14" s="2" t="s">
        <v>84</v>
      </c>
      <c r="I14" s="2" t="s">
        <v>57</v>
      </c>
      <c r="J14" s="2"/>
      <c r="K14" s="2"/>
      <c r="L14" s="2" t="s">
        <v>26</v>
      </c>
      <c r="M14" s="2" t="s">
        <v>58</v>
      </c>
      <c r="N14" s="2" t="s">
        <v>59</v>
      </c>
      <c r="O14" s="3" t="s">
        <v>29</v>
      </c>
      <c r="P14" s="2" t="s">
        <v>30</v>
      </c>
      <c r="Q14" s="3" t="s">
        <v>29</v>
      </c>
      <c r="R14" s="4" t="s">
        <v>60</v>
      </c>
      <c r="S14" s="5">
        <v>40940</v>
      </c>
      <c r="T14" s="6">
        <v>20000</v>
      </c>
      <c r="U14" s="6"/>
      <c r="V14" s="6">
        <v>375</v>
      </c>
      <c r="W14" s="6"/>
      <c r="X14" s="6"/>
      <c r="Y14" s="6">
        <v>250</v>
      </c>
      <c r="Z14" s="6">
        <f t="shared" si="0"/>
        <v>20625</v>
      </c>
      <c r="AA14" s="6">
        <v>611.25</v>
      </c>
      <c r="AB14" s="6">
        <v>3056.25</v>
      </c>
      <c r="AC14" s="6">
        <v>273.83999999999997</v>
      </c>
      <c r="AD14" s="6">
        <f t="shared" si="1"/>
        <v>3941.34</v>
      </c>
      <c r="AE14" s="6">
        <f t="shared" si="2"/>
        <v>16683.66</v>
      </c>
    </row>
    <row r="15" spans="1:31" ht="47.25" hidden="1" x14ac:dyDescent="0.25">
      <c r="A15" s="12">
        <v>9</v>
      </c>
      <c r="B15" s="10" t="s">
        <v>101</v>
      </c>
      <c r="C15" s="1" t="s">
        <v>87</v>
      </c>
      <c r="D15" s="1" t="s">
        <v>102</v>
      </c>
      <c r="E15" s="1"/>
      <c r="F15" s="4" t="s">
        <v>103</v>
      </c>
      <c r="G15" s="1">
        <v>990092950</v>
      </c>
      <c r="H15" s="2" t="s">
        <v>88</v>
      </c>
      <c r="I15" s="2"/>
      <c r="J15" s="2"/>
      <c r="K15" s="2"/>
      <c r="L15" s="2"/>
      <c r="M15" s="2"/>
      <c r="N15" s="2" t="s">
        <v>59</v>
      </c>
      <c r="O15" s="3"/>
      <c r="P15" s="2"/>
      <c r="Q15" s="3"/>
      <c r="R15" s="4"/>
      <c r="S15" s="5"/>
      <c r="T15" s="6"/>
      <c r="U15" s="9"/>
      <c r="V15" s="6"/>
      <c r="W15" s="9"/>
      <c r="X15" s="6"/>
      <c r="Y15" s="6"/>
      <c r="Z15" s="6">
        <f t="shared" si="0"/>
        <v>0</v>
      </c>
      <c r="AA15" s="6"/>
      <c r="AB15" s="6"/>
      <c r="AC15" s="6"/>
      <c r="AD15" s="6">
        <f t="shared" si="1"/>
        <v>0</v>
      </c>
      <c r="AE15" s="6">
        <f t="shared" si="2"/>
        <v>0</v>
      </c>
    </row>
    <row r="16" spans="1:31" ht="47.25" hidden="1" x14ac:dyDescent="0.25">
      <c r="A16" s="12">
        <v>10</v>
      </c>
      <c r="B16" s="10" t="s">
        <v>96</v>
      </c>
      <c r="C16" s="1" t="s">
        <v>97</v>
      </c>
      <c r="D16" s="1" t="s">
        <v>94</v>
      </c>
      <c r="E16" s="1" t="s">
        <v>95</v>
      </c>
      <c r="F16" s="4" t="s">
        <v>106</v>
      </c>
      <c r="G16" s="1">
        <v>9901111929</v>
      </c>
      <c r="H16" s="2" t="s">
        <v>88</v>
      </c>
      <c r="I16" s="2" t="s">
        <v>98</v>
      </c>
      <c r="J16" s="2"/>
      <c r="K16" s="2"/>
      <c r="L16" s="2" t="s">
        <v>99</v>
      </c>
      <c r="M16" s="2" t="s">
        <v>100</v>
      </c>
      <c r="N16" s="2" t="s">
        <v>98</v>
      </c>
      <c r="O16" s="3"/>
      <c r="P16" s="2" t="s">
        <v>30</v>
      </c>
      <c r="Q16" s="3">
        <v>0</v>
      </c>
      <c r="R16" s="4" t="s">
        <v>31</v>
      </c>
      <c r="S16" s="5">
        <v>40940</v>
      </c>
      <c r="T16" s="6">
        <v>12000</v>
      </c>
      <c r="U16" s="9"/>
      <c r="V16" s="6">
        <v>375</v>
      </c>
      <c r="W16" s="9"/>
      <c r="X16" s="6">
        <v>5000</v>
      </c>
      <c r="Y16" s="6">
        <v>250</v>
      </c>
      <c r="Z16" s="6">
        <f t="shared" si="0"/>
        <v>17625</v>
      </c>
      <c r="AA16" s="6"/>
      <c r="AB16" s="6">
        <v>2606.25</v>
      </c>
      <c r="AC16" s="6">
        <v>233.52</v>
      </c>
      <c r="AD16" s="6">
        <f t="shared" si="1"/>
        <v>2839.77</v>
      </c>
      <c r="AE16" s="6">
        <f t="shared" si="2"/>
        <v>14785.23</v>
      </c>
    </row>
  </sheetData>
  <autoFilter ref="B5:AE16">
    <filterColumn colId="0">
      <filters>
        <filter val="RAMIREZ"/>
      </filters>
    </filterColumn>
    <filterColumn colId="25" showButton="0"/>
    <filterColumn colId="26" showButton="0"/>
    <sortState ref="B8:AE16">
      <sortCondition ref="F7:F16"/>
    </sortState>
  </autoFilter>
  <mergeCells count="30">
    <mergeCell ref="A5:A6"/>
    <mergeCell ref="T5:T6"/>
    <mergeCell ref="U5:U6"/>
    <mergeCell ref="K5:K6"/>
    <mergeCell ref="L5:L6"/>
    <mergeCell ref="M5:M6"/>
    <mergeCell ref="N5:N6"/>
    <mergeCell ref="O5:O6"/>
    <mergeCell ref="P5:P6"/>
    <mergeCell ref="Q5:Q6"/>
    <mergeCell ref="D2:AE2"/>
    <mergeCell ref="B5:B6"/>
    <mergeCell ref="C5:C6"/>
    <mergeCell ref="D5:D6"/>
    <mergeCell ref="E5:E6"/>
    <mergeCell ref="H5:H6"/>
    <mergeCell ref="F5:F6"/>
    <mergeCell ref="I5:I6"/>
    <mergeCell ref="S5:S6"/>
    <mergeCell ref="J5:J6"/>
    <mergeCell ref="AE5:AE6"/>
    <mergeCell ref="G5:G6"/>
    <mergeCell ref="V5:V6"/>
    <mergeCell ref="W5:W6"/>
    <mergeCell ref="X5:X6"/>
    <mergeCell ref="Y5:Y6"/>
    <mergeCell ref="Z5:Z6"/>
    <mergeCell ref="AD5:AD6"/>
    <mergeCell ref="R5:R6"/>
    <mergeCell ref="AA5:AC5"/>
  </mergeCells>
  <printOptions horizontalCentered="1"/>
  <pageMargins left="0" right="0" top="0" bottom="0" header="0" footer="0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zoomScaleNormal="100" zoomScaleSheetLayoutView="100" workbookViewId="0">
      <selection activeCell="G2" sqref="G2"/>
    </sheetView>
  </sheetViews>
  <sheetFormatPr baseColWidth="10" defaultRowHeight="16.5" x14ac:dyDescent="0.3"/>
  <cols>
    <col min="1" max="1" width="5.140625" style="23" customWidth="1"/>
    <col min="2" max="2" width="11.5703125" style="23" customWidth="1"/>
    <col min="3" max="3" width="47.140625" style="25" customWidth="1"/>
    <col min="4" max="4" width="33.5703125" style="26" customWidth="1"/>
    <col min="5" max="16384" width="11.42578125" style="26"/>
  </cols>
  <sheetData>
    <row r="1" spans="1:4" s="24" customFormat="1" ht="47.25" customHeight="1" x14ac:dyDescent="0.25">
      <c r="A1" s="43" t="s">
        <v>112</v>
      </c>
      <c r="B1" s="43" t="s">
        <v>123</v>
      </c>
      <c r="C1" s="43" t="s">
        <v>119</v>
      </c>
      <c r="D1" s="43" t="s">
        <v>81</v>
      </c>
    </row>
    <row r="2" spans="1:4" s="24" customFormat="1" ht="21" customHeight="1" x14ac:dyDescent="0.25">
      <c r="A2" s="90" t="s">
        <v>26</v>
      </c>
      <c r="B2" s="90"/>
      <c r="C2" s="90"/>
      <c r="D2" s="90"/>
    </row>
    <row r="3" spans="1:4" s="27" customFormat="1" ht="48" customHeight="1" x14ac:dyDescent="0.2">
      <c r="A3" s="63">
        <v>1</v>
      </c>
      <c r="B3" s="31" t="s">
        <v>31</v>
      </c>
      <c r="C3" s="32" t="s">
        <v>198</v>
      </c>
      <c r="D3" s="64" t="s">
        <v>225</v>
      </c>
    </row>
    <row r="4" spans="1:4" s="27" customFormat="1" ht="48" customHeight="1" x14ac:dyDescent="0.2">
      <c r="A4" s="63">
        <v>2</v>
      </c>
      <c r="B4" s="28" t="s">
        <v>31</v>
      </c>
      <c r="C4" s="32" t="s">
        <v>271</v>
      </c>
      <c r="D4" s="30" t="s">
        <v>204</v>
      </c>
    </row>
    <row r="5" spans="1:4" s="27" customFormat="1" ht="48" customHeight="1" x14ac:dyDescent="0.2">
      <c r="A5" s="63">
        <v>3</v>
      </c>
      <c r="B5" s="28" t="s">
        <v>31</v>
      </c>
      <c r="C5" s="32" t="s">
        <v>286</v>
      </c>
      <c r="D5" s="30" t="s">
        <v>263</v>
      </c>
    </row>
    <row r="6" spans="1:4" s="27" customFormat="1" ht="48" customHeight="1" x14ac:dyDescent="0.2">
      <c r="A6" s="63">
        <v>4</v>
      </c>
      <c r="B6" s="31" t="s">
        <v>60</v>
      </c>
      <c r="C6" s="36" t="s">
        <v>246</v>
      </c>
      <c r="D6" s="33" t="s">
        <v>153</v>
      </c>
    </row>
    <row r="7" spans="1:4" s="27" customFormat="1" ht="21" customHeight="1" x14ac:dyDescent="0.2">
      <c r="A7" s="90" t="s">
        <v>178</v>
      </c>
      <c r="B7" s="90"/>
      <c r="C7" s="90"/>
      <c r="D7" s="90"/>
    </row>
    <row r="8" spans="1:4" s="27" customFormat="1" ht="48" customHeight="1" x14ac:dyDescent="0.2">
      <c r="A8" s="63">
        <v>5</v>
      </c>
      <c r="B8" s="31" t="s">
        <v>60</v>
      </c>
      <c r="C8" s="32" t="s">
        <v>224</v>
      </c>
      <c r="D8" s="64" t="s">
        <v>226</v>
      </c>
    </row>
    <row r="9" spans="1:4" s="27" customFormat="1" ht="48" customHeight="1" x14ac:dyDescent="0.2">
      <c r="A9" s="63">
        <v>6</v>
      </c>
      <c r="B9" s="28" t="s">
        <v>31</v>
      </c>
      <c r="C9" s="32" t="s">
        <v>282</v>
      </c>
      <c r="D9" s="30" t="s">
        <v>138</v>
      </c>
    </row>
    <row r="10" spans="1:4" s="27" customFormat="1" ht="21" customHeight="1" x14ac:dyDescent="0.2">
      <c r="A10" s="90" t="s">
        <v>184</v>
      </c>
      <c r="B10" s="90"/>
      <c r="C10" s="90"/>
      <c r="D10" s="90"/>
    </row>
    <row r="11" spans="1:4" s="27" customFormat="1" ht="48" customHeight="1" x14ac:dyDescent="0.2">
      <c r="A11" s="63">
        <v>7</v>
      </c>
      <c r="B11" s="31" t="s">
        <v>60</v>
      </c>
      <c r="C11" s="32" t="s">
        <v>228</v>
      </c>
      <c r="D11" s="33" t="s">
        <v>154</v>
      </c>
    </row>
    <row r="12" spans="1:4" s="35" customFormat="1" ht="48" customHeight="1" x14ac:dyDescent="0.25">
      <c r="A12" s="63">
        <v>8</v>
      </c>
      <c r="B12" s="31" t="s">
        <v>31</v>
      </c>
      <c r="C12" s="32" t="s">
        <v>227</v>
      </c>
      <c r="D12" s="33" t="s">
        <v>187</v>
      </c>
    </row>
    <row r="13" spans="1:4" s="35" customFormat="1" ht="21" customHeight="1" x14ac:dyDescent="0.25">
      <c r="A13" s="90" t="s">
        <v>180</v>
      </c>
      <c r="B13" s="90"/>
      <c r="C13" s="90"/>
      <c r="D13" s="90"/>
    </row>
    <row r="14" spans="1:4" s="27" customFormat="1" ht="48" customHeight="1" x14ac:dyDescent="0.2">
      <c r="A14" s="63">
        <v>9</v>
      </c>
      <c r="B14" s="31" t="s">
        <v>60</v>
      </c>
      <c r="C14" s="32" t="s">
        <v>121</v>
      </c>
      <c r="D14" s="33" t="s">
        <v>280</v>
      </c>
    </row>
    <row r="15" spans="1:4" s="27" customFormat="1" ht="48" customHeight="1" x14ac:dyDescent="0.2">
      <c r="A15" s="63">
        <v>10</v>
      </c>
      <c r="B15" s="31" t="s">
        <v>60</v>
      </c>
      <c r="C15" s="32" t="s">
        <v>120</v>
      </c>
      <c r="D15" s="33" t="s">
        <v>155</v>
      </c>
    </row>
    <row r="16" spans="1:4" s="27" customFormat="1" ht="48" customHeight="1" x14ac:dyDescent="0.2">
      <c r="A16" s="63">
        <v>11</v>
      </c>
      <c r="B16" s="28" t="s">
        <v>31</v>
      </c>
      <c r="C16" s="32" t="s">
        <v>257</v>
      </c>
      <c r="D16" s="30" t="s">
        <v>169</v>
      </c>
    </row>
    <row r="17" spans="1:4" s="27" customFormat="1" ht="48" customHeight="1" x14ac:dyDescent="0.2">
      <c r="A17" s="63">
        <v>12</v>
      </c>
      <c r="B17" s="28" t="s">
        <v>31</v>
      </c>
      <c r="C17" s="32" t="s">
        <v>202</v>
      </c>
      <c r="D17" s="30" t="s">
        <v>168</v>
      </c>
    </row>
    <row r="18" spans="1:4" s="27" customFormat="1" ht="48" customHeight="1" x14ac:dyDescent="0.2">
      <c r="A18" s="63">
        <v>13</v>
      </c>
      <c r="B18" s="28" t="s">
        <v>31</v>
      </c>
      <c r="C18" s="29"/>
      <c r="D18" s="30" t="s">
        <v>170</v>
      </c>
    </row>
    <row r="19" spans="1:4" s="27" customFormat="1" ht="48" customHeight="1" x14ac:dyDescent="0.2">
      <c r="A19" s="63">
        <v>14</v>
      </c>
      <c r="B19" s="28" t="s">
        <v>31</v>
      </c>
      <c r="C19" s="29" t="s">
        <v>258</v>
      </c>
      <c r="D19" s="30" t="s">
        <v>171</v>
      </c>
    </row>
    <row r="20" spans="1:4" s="27" customFormat="1" ht="21" customHeight="1" x14ac:dyDescent="0.2">
      <c r="A20" s="90" t="s">
        <v>176</v>
      </c>
      <c r="B20" s="90"/>
      <c r="C20" s="90"/>
      <c r="D20" s="90"/>
    </row>
    <row r="21" spans="1:4" s="27" customFormat="1" ht="48" customHeight="1" x14ac:dyDescent="0.2">
      <c r="A21" s="63">
        <v>15</v>
      </c>
      <c r="B21" s="31" t="s">
        <v>60</v>
      </c>
      <c r="C21" s="32" t="s">
        <v>137</v>
      </c>
      <c r="D21" s="33" t="s">
        <v>156</v>
      </c>
    </row>
    <row r="22" spans="1:4" s="27" customFormat="1" ht="48" customHeight="1" x14ac:dyDescent="0.2">
      <c r="A22" s="63">
        <v>16</v>
      </c>
      <c r="B22" s="28" t="s">
        <v>31</v>
      </c>
      <c r="C22" s="32" t="s">
        <v>281</v>
      </c>
      <c r="D22" s="30" t="s">
        <v>139</v>
      </c>
    </row>
    <row r="23" spans="1:4" s="27" customFormat="1" ht="21" customHeight="1" x14ac:dyDescent="0.2">
      <c r="A23" s="90" t="s">
        <v>185</v>
      </c>
      <c r="B23" s="90"/>
      <c r="C23" s="90"/>
      <c r="D23" s="90"/>
    </row>
    <row r="24" spans="1:4" s="27" customFormat="1" ht="48" customHeight="1" x14ac:dyDescent="0.2">
      <c r="A24" s="63">
        <v>17</v>
      </c>
      <c r="B24" s="42" t="s">
        <v>60</v>
      </c>
      <c r="C24" s="32" t="s">
        <v>256</v>
      </c>
      <c r="D24" s="33" t="s">
        <v>174</v>
      </c>
    </row>
    <row r="25" spans="1:4" s="27" customFormat="1" ht="48" customHeight="1" x14ac:dyDescent="0.2">
      <c r="A25" s="63">
        <v>18</v>
      </c>
      <c r="B25" s="28" t="s">
        <v>31</v>
      </c>
      <c r="C25" s="36" t="s">
        <v>206</v>
      </c>
      <c r="D25" s="30" t="s">
        <v>207</v>
      </c>
    </row>
    <row r="26" spans="1:4" s="27" customFormat="1" ht="48" customHeight="1" x14ac:dyDescent="0.2">
      <c r="A26" s="63">
        <v>19</v>
      </c>
      <c r="B26" s="28" t="s">
        <v>31</v>
      </c>
      <c r="C26" s="36" t="s">
        <v>232</v>
      </c>
      <c r="D26" s="30" t="s">
        <v>140</v>
      </c>
    </row>
    <row r="27" spans="1:4" s="27" customFormat="1" ht="48" customHeight="1" x14ac:dyDescent="0.2">
      <c r="A27" s="63">
        <v>20</v>
      </c>
      <c r="B27" s="28" t="s">
        <v>31</v>
      </c>
      <c r="C27" s="36" t="s">
        <v>233</v>
      </c>
      <c r="D27" s="30" t="s">
        <v>141</v>
      </c>
    </row>
    <row r="28" spans="1:4" s="27" customFormat="1" ht="48" customHeight="1" x14ac:dyDescent="0.2">
      <c r="A28" s="63">
        <v>21</v>
      </c>
      <c r="B28" s="28" t="s">
        <v>31</v>
      </c>
      <c r="C28" s="29" t="s">
        <v>126</v>
      </c>
      <c r="D28" s="30" t="s">
        <v>142</v>
      </c>
    </row>
    <row r="29" spans="1:4" s="27" customFormat="1" ht="18" x14ac:dyDescent="0.2">
      <c r="A29" s="90" t="s">
        <v>179</v>
      </c>
      <c r="B29" s="90"/>
      <c r="C29" s="90"/>
      <c r="D29" s="90"/>
    </row>
    <row r="30" spans="1:4" s="27" customFormat="1" ht="48" customHeight="1" x14ac:dyDescent="0.2">
      <c r="A30" s="63">
        <v>22</v>
      </c>
      <c r="B30" s="31" t="s">
        <v>60</v>
      </c>
      <c r="C30" s="32" t="s">
        <v>135</v>
      </c>
      <c r="D30" s="33" t="s">
        <v>157</v>
      </c>
    </row>
    <row r="31" spans="1:4" s="27" customFormat="1" ht="48" customHeight="1" x14ac:dyDescent="0.2">
      <c r="A31" s="63">
        <v>23</v>
      </c>
      <c r="B31" s="31" t="s">
        <v>60</v>
      </c>
      <c r="C31" s="32" t="s">
        <v>125</v>
      </c>
      <c r="D31" s="33" t="s">
        <v>158</v>
      </c>
    </row>
    <row r="32" spans="1:4" s="35" customFormat="1" ht="48" customHeight="1" x14ac:dyDescent="0.25">
      <c r="A32" s="63">
        <v>24</v>
      </c>
      <c r="B32" s="31" t="s">
        <v>31</v>
      </c>
      <c r="C32" s="32" t="s">
        <v>283</v>
      </c>
      <c r="D32" s="33" t="s">
        <v>188</v>
      </c>
    </row>
    <row r="33" spans="1:4" s="35" customFormat="1" ht="21" customHeight="1" x14ac:dyDescent="0.25">
      <c r="A33" s="90" t="s">
        <v>181</v>
      </c>
      <c r="B33" s="90"/>
      <c r="C33" s="90"/>
      <c r="D33" s="90"/>
    </row>
    <row r="34" spans="1:4" s="27" customFormat="1" ht="48" customHeight="1" x14ac:dyDescent="0.2">
      <c r="A34" s="63">
        <v>25</v>
      </c>
      <c r="B34" s="31" t="s">
        <v>60</v>
      </c>
      <c r="C34" s="32" t="s">
        <v>205</v>
      </c>
      <c r="D34" s="33" t="s">
        <v>159</v>
      </c>
    </row>
    <row r="35" spans="1:4" s="27" customFormat="1" ht="48" customHeight="1" x14ac:dyDescent="0.2">
      <c r="A35" s="63">
        <v>26</v>
      </c>
      <c r="B35" s="28" t="s">
        <v>31</v>
      </c>
      <c r="C35" s="32" t="s">
        <v>268</v>
      </c>
      <c r="D35" s="30" t="s">
        <v>172</v>
      </c>
    </row>
    <row r="36" spans="1:4" s="27" customFormat="1" ht="48" customHeight="1" x14ac:dyDescent="0.2">
      <c r="A36" s="63">
        <v>27</v>
      </c>
      <c r="B36" s="28" t="s">
        <v>31</v>
      </c>
      <c r="C36" s="36"/>
      <c r="D36" s="30" t="s">
        <v>144</v>
      </c>
    </row>
    <row r="37" spans="1:4" s="27" customFormat="1" ht="48" customHeight="1" x14ac:dyDescent="0.2">
      <c r="A37" s="63">
        <v>28</v>
      </c>
      <c r="B37" s="28" t="s">
        <v>31</v>
      </c>
      <c r="C37" s="29" t="s">
        <v>259</v>
      </c>
      <c r="D37" s="30" t="s">
        <v>173</v>
      </c>
    </row>
    <row r="38" spans="1:4" s="27" customFormat="1" ht="48" customHeight="1" x14ac:dyDescent="0.2">
      <c r="A38" s="63">
        <v>29</v>
      </c>
      <c r="B38" s="28" t="s">
        <v>31</v>
      </c>
      <c r="C38" s="36" t="s">
        <v>128</v>
      </c>
      <c r="D38" s="30" t="s">
        <v>218</v>
      </c>
    </row>
    <row r="39" spans="1:4" s="37" customFormat="1" ht="48" customHeight="1" x14ac:dyDescent="0.25">
      <c r="A39" s="63">
        <v>30</v>
      </c>
      <c r="B39" s="31" t="s">
        <v>31</v>
      </c>
      <c r="C39" s="32" t="s">
        <v>278</v>
      </c>
      <c r="D39" s="33" t="s">
        <v>189</v>
      </c>
    </row>
    <row r="40" spans="1:4" s="27" customFormat="1" ht="48" customHeight="1" x14ac:dyDescent="0.2">
      <c r="A40" s="63">
        <v>31</v>
      </c>
      <c r="B40" s="28" t="s">
        <v>31</v>
      </c>
      <c r="C40" s="29" t="s">
        <v>200</v>
      </c>
      <c r="D40" s="30" t="s">
        <v>175</v>
      </c>
    </row>
    <row r="41" spans="1:4" s="27" customFormat="1" ht="48" customHeight="1" x14ac:dyDescent="0.2">
      <c r="A41" s="63">
        <v>32</v>
      </c>
      <c r="B41" s="28" t="s">
        <v>31</v>
      </c>
      <c r="C41" s="29" t="s">
        <v>284</v>
      </c>
      <c r="D41" s="30" t="s">
        <v>265</v>
      </c>
    </row>
    <row r="42" spans="1:4" s="27" customFormat="1" ht="48" customHeight="1" x14ac:dyDescent="0.2">
      <c r="A42" s="63">
        <v>33</v>
      </c>
      <c r="B42" s="28" t="s">
        <v>31</v>
      </c>
      <c r="C42" s="29" t="s">
        <v>231</v>
      </c>
      <c r="D42" s="30" t="s">
        <v>145</v>
      </c>
    </row>
    <row r="43" spans="1:4" s="37" customFormat="1" ht="48" customHeight="1" x14ac:dyDescent="0.25">
      <c r="A43" s="63">
        <v>34</v>
      </c>
      <c r="B43" s="31" t="s">
        <v>31</v>
      </c>
      <c r="C43" s="32" t="s">
        <v>190</v>
      </c>
      <c r="D43" s="33" t="s">
        <v>145</v>
      </c>
    </row>
    <row r="44" spans="1:4" s="27" customFormat="1" ht="48" customHeight="1" x14ac:dyDescent="0.2">
      <c r="A44" s="63">
        <v>35</v>
      </c>
      <c r="B44" s="28" t="s">
        <v>31</v>
      </c>
      <c r="C44" s="32" t="s">
        <v>285</v>
      </c>
      <c r="D44" s="30" t="s">
        <v>146</v>
      </c>
    </row>
    <row r="45" spans="1:4" s="35" customFormat="1" ht="48" customHeight="1" x14ac:dyDescent="0.25">
      <c r="A45" s="63">
        <v>36</v>
      </c>
      <c r="B45" s="28" t="s">
        <v>31</v>
      </c>
      <c r="C45" s="32" t="s">
        <v>236</v>
      </c>
      <c r="D45" s="30" t="s">
        <v>191</v>
      </c>
    </row>
    <row r="46" spans="1:4" s="37" customFormat="1" ht="48" customHeight="1" x14ac:dyDescent="0.25">
      <c r="A46" s="63">
        <v>37</v>
      </c>
      <c r="B46" s="28" t="s">
        <v>31</v>
      </c>
      <c r="C46" s="32" t="s">
        <v>272</v>
      </c>
      <c r="D46" s="33" t="s">
        <v>193</v>
      </c>
    </row>
    <row r="47" spans="1:4" s="37" customFormat="1" ht="48" customHeight="1" x14ac:dyDescent="0.25">
      <c r="A47" s="63">
        <v>38</v>
      </c>
      <c r="B47" s="28" t="s">
        <v>31</v>
      </c>
      <c r="C47" s="38" t="s">
        <v>237</v>
      </c>
      <c r="D47" s="33" t="s">
        <v>193</v>
      </c>
    </row>
    <row r="48" spans="1:4" s="35" customFormat="1" ht="48" customHeight="1" x14ac:dyDescent="0.25">
      <c r="A48" s="63">
        <v>39</v>
      </c>
      <c r="B48" s="28" t="s">
        <v>31</v>
      </c>
      <c r="C48" s="29" t="s">
        <v>194</v>
      </c>
      <c r="D48" s="30" t="s">
        <v>193</v>
      </c>
    </row>
    <row r="49" spans="1:4" s="35" customFormat="1" ht="48" customHeight="1" x14ac:dyDescent="0.25">
      <c r="A49" s="63">
        <v>40</v>
      </c>
      <c r="B49" s="28" t="s">
        <v>31</v>
      </c>
      <c r="C49" s="29"/>
      <c r="D49" s="30" t="s">
        <v>193</v>
      </c>
    </row>
    <row r="50" spans="1:4" s="35" customFormat="1" ht="48" customHeight="1" x14ac:dyDescent="0.25">
      <c r="A50" s="63">
        <v>41</v>
      </c>
      <c r="B50" s="28" t="s">
        <v>31</v>
      </c>
      <c r="C50" s="32"/>
      <c r="D50" s="30" t="s">
        <v>193</v>
      </c>
    </row>
    <row r="51" spans="1:4" s="27" customFormat="1" ht="48" customHeight="1" x14ac:dyDescent="0.2">
      <c r="A51" s="63">
        <v>42</v>
      </c>
      <c r="B51" s="28" t="s">
        <v>31</v>
      </c>
      <c r="C51" s="29" t="s">
        <v>273</v>
      </c>
      <c r="D51" s="30" t="s">
        <v>115</v>
      </c>
    </row>
    <row r="52" spans="1:4" s="27" customFormat="1" ht="48" customHeight="1" x14ac:dyDescent="0.2">
      <c r="A52" s="63">
        <v>43</v>
      </c>
      <c r="B52" s="28" t="s">
        <v>31</v>
      </c>
      <c r="C52" s="36" t="s">
        <v>127</v>
      </c>
      <c r="D52" s="30" t="s">
        <v>115</v>
      </c>
    </row>
    <row r="53" spans="1:4" s="37" customFormat="1" ht="48" customHeight="1" x14ac:dyDescent="0.25">
      <c r="A53" s="63">
        <v>44</v>
      </c>
      <c r="B53" s="28" t="s">
        <v>31</v>
      </c>
      <c r="C53" s="38" t="s">
        <v>195</v>
      </c>
      <c r="D53" s="33" t="s">
        <v>115</v>
      </c>
    </row>
    <row r="54" spans="1:4" s="37" customFormat="1" ht="21" customHeight="1" x14ac:dyDescent="0.25">
      <c r="A54" s="90" t="s">
        <v>182</v>
      </c>
      <c r="B54" s="90"/>
      <c r="C54" s="90"/>
      <c r="D54" s="90"/>
    </row>
    <row r="55" spans="1:4" s="37" customFormat="1" ht="48" customHeight="1" x14ac:dyDescent="0.25">
      <c r="A55" s="63">
        <v>45</v>
      </c>
      <c r="B55" s="31" t="s">
        <v>60</v>
      </c>
      <c r="C55" s="32"/>
      <c r="D55" s="33" t="s">
        <v>208</v>
      </c>
    </row>
    <row r="56" spans="1:4" s="37" customFormat="1" ht="48" customHeight="1" x14ac:dyDescent="0.25">
      <c r="A56" s="63">
        <v>46</v>
      </c>
      <c r="B56" s="31" t="s">
        <v>60</v>
      </c>
      <c r="C56" s="32" t="s">
        <v>240</v>
      </c>
      <c r="D56" s="33" t="s">
        <v>160</v>
      </c>
    </row>
    <row r="57" spans="1:4" s="37" customFormat="1" ht="48" customHeight="1" x14ac:dyDescent="0.25">
      <c r="A57" s="63">
        <v>47</v>
      </c>
      <c r="B57" s="42" t="s">
        <v>31</v>
      </c>
      <c r="C57" s="32" t="s">
        <v>277</v>
      </c>
      <c r="D57" s="33" t="s">
        <v>266</v>
      </c>
    </row>
    <row r="58" spans="1:4" s="37" customFormat="1" ht="48" customHeight="1" x14ac:dyDescent="0.25">
      <c r="A58" s="63">
        <v>48</v>
      </c>
      <c r="B58" s="31" t="s">
        <v>60</v>
      </c>
      <c r="C58" s="36" t="s">
        <v>274</v>
      </c>
      <c r="D58" s="33" t="s">
        <v>161</v>
      </c>
    </row>
    <row r="59" spans="1:4" s="37" customFormat="1" ht="48" customHeight="1" x14ac:dyDescent="0.25">
      <c r="A59" s="63">
        <v>49</v>
      </c>
      <c r="B59" s="42" t="s">
        <v>31</v>
      </c>
      <c r="C59" s="32" t="s">
        <v>269</v>
      </c>
      <c r="D59" s="33" t="s">
        <v>267</v>
      </c>
    </row>
    <row r="60" spans="1:4" s="37" customFormat="1" ht="21" customHeight="1" x14ac:dyDescent="0.25">
      <c r="A60" s="90" t="s">
        <v>183</v>
      </c>
      <c r="B60" s="90"/>
      <c r="C60" s="90"/>
      <c r="D60" s="90"/>
    </row>
    <row r="61" spans="1:4" s="27" customFormat="1" ht="48" customHeight="1" x14ac:dyDescent="0.2">
      <c r="A61" s="63">
        <v>50</v>
      </c>
      <c r="B61" s="31" t="s">
        <v>60</v>
      </c>
      <c r="C61" s="36" t="s">
        <v>209</v>
      </c>
      <c r="D61" s="33" t="s">
        <v>162</v>
      </c>
    </row>
    <row r="62" spans="1:4" s="27" customFormat="1" ht="48" customHeight="1" x14ac:dyDescent="0.2">
      <c r="A62" s="63">
        <v>51</v>
      </c>
      <c r="B62" s="31" t="s">
        <v>60</v>
      </c>
      <c r="C62" s="32" t="s">
        <v>238</v>
      </c>
      <c r="D62" s="33" t="s">
        <v>163</v>
      </c>
    </row>
    <row r="63" spans="1:4" s="27" customFormat="1" ht="48" customHeight="1" x14ac:dyDescent="0.2">
      <c r="A63" s="63">
        <v>52</v>
      </c>
      <c r="B63" s="28" t="s">
        <v>31</v>
      </c>
      <c r="C63" s="36"/>
      <c r="D63" s="30" t="s">
        <v>147</v>
      </c>
    </row>
    <row r="64" spans="1:4" s="37" customFormat="1" ht="48" customHeight="1" x14ac:dyDescent="0.25">
      <c r="A64" s="63">
        <v>53</v>
      </c>
      <c r="B64" s="31" t="s">
        <v>31</v>
      </c>
      <c r="C64" s="44" t="s">
        <v>230</v>
      </c>
      <c r="D64" s="33" t="s">
        <v>148</v>
      </c>
    </row>
    <row r="65" spans="1:4" s="35" customFormat="1" ht="48" customHeight="1" x14ac:dyDescent="0.25">
      <c r="A65" s="63">
        <v>54</v>
      </c>
      <c r="B65" s="31" t="s">
        <v>31</v>
      </c>
      <c r="C65" s="44" t="s">
        <v>275</v>
      </c>
      <c r="D65" s="30" t="s">
        <v>196</v>
      </c>
    </row>
    <row r="66" spans="1:4" s="27" customFormat="1" ht="48" customHeight="1" x14ac:dyDescent="0.2">
      <c r="A66" s="63">
        <v>55</v>
      </c>
      <c r="B66" s="31" t="s">
        <v>60</v>
      </c>
      <c r="C66" s="36" t="s">
        <v>262</v>
      </c>
      <c r="D66" s="33" t="s">
        <v>164</v>
      </c>
    </row>
    <row r="67" spans="1:4" s="27" customFormat="1" ht="48" customHeight="1" x14ac:dyDescent="0.2">
      <c r="A67" s="63">
        <v>56</v>
      </c>
      <c r="B67" s="28" t="s">
        <v>31</v>
      </c>
      <c r="C67" s="36" t="s">
        <v>235</v>
      </c>
      <c r="D67" s="30" t="s">
        <v>149</v>
      </c>
    </row>
    <row r="68" spans="1:4" s="27" customFormat="1" ht="48" customHeight="1" x14ac:dyDescent="0.2">
      <c r="A68" s="63">
        <v>57</v>
      </c>
      <c r="B68" s="34" t="s">
        <v>31</v>
      </c>
      <c r="C68" s="36" t="s">
        <v>201</v>
      </c>
      <c r="D68" s="30" t="s">
        <v>150</v>
      </c>
    </row>
    <row r="69" spans="1:4" s="37" customFormat="1" ht="48" customHeight="1" x14ac:dyDescent="0.25">
      <c r="A69" s="63">
        <v>58</v>
      </c>
      <c r="B69" s="42" t="s">
        <v>31</v>
      </c>
      <c r="C69" s="36" t="s">
        <v>270</v>
      </c>
      <c r="D69" s="33" t="s">
        <v>150</v>
      </c>
    </row>
    <row r="70" spans="1:4" s="27" customFormat="1" ht="48" customHeight="1" x14ac:dyDescent="0.2">
      <c r="A70" s="63">
        <v>59</v>
      </c>
      <c r="B70" s="31" t="s">
        <v>60</v>
      </c>
      <c r="C70" s="36" t="s">
        <v>260</v>
      </c>
      <c r="D70" s="33" t="s">
        <v>165</v>
      </c>
    </row>
    <row r="71" spans="1:4" s="27" customFormat="1" ht="48" customHeight="1" x14ac:dyDescent="0.2">
      <c r="A71" s="63">
        <v>60</v>
      </c>
      <c r="B71" s="28" t="s">
        <v>31</v>
      </c>
      <c r="C71" s="36" t="s">
        <v>261</v>
      </c>
      <c r="D71" s="30" t="s">
        <v>151</v>
      </c>
    </row>
    <row r="72" spans="1:4" s="39" customFormat="1" ht="48" customHeight="1" x14ac:dyDescent="0.2">
      <c r="A72" s="63">
        <v>61</v>
      </c>
      <c r="B72" s="31" t="s">
        <v>31</v>
      </c>
      <c r="C72" s="44" t="s">
        <v>239</v>
      </c>
      <c r="D72" s="33" t="s">
        <v>152</v>
      </c>
    </row>
    <row r="73" spans="1:4" s="40" customFormat="1" ht="48" customHeight="1" x14ac:dyDescent="0.25">
      <c r="A73" s="63">
        <v>62</v>
      </c>
      <c r="B73" s="31" t="s">
        <v>31</v>
      </c>
      <c r="C73" s="38" t="s">
        <v>279</v>
      </c>
      <c r="D73" s="33" t="s">
        <v>152</v>
      </c>
    </row>
    <row r="74" spans="1:4" s="39" customFormat="1" ht="48" customHeight="1" x14ac:dyDescent="0.2">
      <c r="A74" s="63">
        <v>63</v>
      </c>
      <c r="B74" s="31" t="s">
        <v>31</v>
      </c>
      <c r="C74" s="38" t="s">
        <v>234</v>
      </c>
      <c r="D74" s="33" t="s">
        <v>213</v>
      </c>
    </row>
    <row r="75" spans="1:4" s="41" customFormat="1" ht="48" customHeight="1" x14ac:dyDescent="0.25">
      <c r="A75" s="63">
        <v>64</v>
      </c>
      <c r="B75" s="31" t="s">
        <v>31</v>
      </c>
      <c r="C75" s="36" t="s">
        <v>124</v>
      </c>
      <c r="D75" s="30" t="s">
        <v>197</v>
      </c>
    </row>
    <row r="76" spans="1:4" ht="21" customHeight="1" x14ac:dyDescent="0.3">
      <c r="A76" s="90" t="s">
        <v>212</v>
      </c>
      <c r="B76" s="90"/>
      <c r="C76" s="90"/>
      <c r="D76" s="90"/>
    </row>
    <row r="77" spans="1:4" ht="48" customHeight="1" x14ac:dyDescent="0.3">
      <c r="A77" s="63">
        <v>65</v>
      </c>
      <c r="B77" s="31" t="s">
        <v>60</v>
      </c>
      <c r="C77" s="36" t="s">
        <v>136</v>
      </c>
      <c r="D77" s="33" t="s">
        <v>251</v>
      </c>
    </row>
    <row r="78" spans="1:4" ht="48" customHeight="1" x14ac:dyDescent="0.3">
      <c r="A78" s="63">
        <v>66</v>
      </c>
      <c r="B78" s="31" t="s">
        <v>60</v>
      </c>
      <c r="C78" s="32" t="s">
        <v>244</v>
      </c>
      <c r="D78" s="33" t="s">
        <v>252</v>
      </c>
    </row>
    <row r="79" spans="1:4" ht="48" customHeight="1" x14ac:dyDescent="0.3">
      <c r="A79" s="63">
        <v>67</v>
      </c>
      <c r="B79" s="31" t="s">
        <v>60</v>
      </c>
      <c r="C79" s="32" t="s">
        <v>241</v>
      </c>
      <c r="D79" s="33" t="s">
        <v>253</v>
      </c>
    </row>
    <row r="80" spans="1:4" ht="48" customHeight="1" x14ac:dyDescent="0.3">
      <c r="A80" s="63">
        <v>68</v>
      </c>
      <c r="B80" s="31" t="s">
        <v>60</v>
      </c>
      <c r="C80" s="32" t="s">
        <v>243</v>
      </c>
      <c r="D80" s="33" t="s">
        <v>254</v>
      </c>
    </row>
    <row r="81" spans="1:4" ht="53.25" customHeight="1" x14ac:dyDescent="0.3">
      <c r="A81" s="63">
        <v>69</v>
      </c>
      <c r="B81" s="31" t="s">
        <v>60</v>
      </c>
      <c r="C81" s="32" t="s">
        <v>242</v>
      </c>
      <c r="D81" s="33" t="s">
        <v>255</v>
      </c>
    </row>
  </sheetData>
  <autoFilter ref="A1:D75"/>
  <mergeCells count="11">
    <mergeCell ref="A2:D2"/>
    <mergeCell ref="A7:D7"/>
    <mergeCell ref="A10:D10"/>
    <mergeCell ref="A13:D13"/>
    <mergeCell ref="A20:D20"/>
    <mergeCell ref="A76:D76"/>
    <mergeCell ref="A23:D23"/>
    <mergeCell ref="A29:D29"/>
    <mergeCell ref="A33:D33"/>
    <mergeCell ref="A54:D54"/>
    <mergeCell ref="A60:D60"/>
  </mergeCells>
  <printOptions horizontalCentered="1"/>
  <pageMargins left="0" right="1.3779527559055118" top="1.3533333333333333" bottom="1.299212598425197" header="0" footer="0"/>
  <pageSetup paperSize="14" scale="56" orientation="portrait" r:id="rId1"/>
  <headerFooter>
    <oddHeader>&amp;C&amp;"-,Negrita"&amp;12&amp;G
&amp;"Arial Narrow,Negrita"DIRECCIÓN DE RECURSOS HUMANOS
LISTADO DE PERSONAL
SEPTIEMBRE 2018</oddHeader>
    <oddFooter>&amp;L&amp;"Arial Narrow,Negrita"Elaborado por:&amp;"Arial Narrow,Normal"_______________________________&amp;C&amp;"Arial Narrow,Negrita"&amp;P/&amp;N&amp;R&amp;"Arial Narrow,Negrita"Vo.Bo.:&amp;"Arial Narrow,Normal" ________________________________</oddFooter>
  </headerFooter>
  <rowBreaks count="2" manualBreakCount="2">
    <brk id="28" max="16383" man="1"/>
    <brk id="5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Normal="100" workbookViewId="0">
      <selection activeCell="C3" sqref="C3"/>
    </sheetView>
  </sheetViews>
  <sheetFormatPr baseColWidth="10" defaultRowHeight="16.5" x14ac:dyDescent="0.3"/>
  <cols>
    <col min="1" max="1" width="9.140625" style="47" customWidth="1"/>
    <col min="2" max="2" width="11.5703125" style="47" customWidth="1"/>
    <col min="3" max="3" width="23.85546875" style="45" customWidth="1"/>
    <col min="4" max="4" width="12" style="45" customWidth="1"/>
    <col min="5" max="5" width="13.42578125" style="45" customWidth="1"/>
    <col min="6" max="7" width="14.7109375" style="45" customWidth="1"/>
    <col min="8" max="13" width="13.42578125" style="45" customWidth="1"/>
    <col min="14" max="14" width="15.140625" style="45" customWidth="1"/>
    <col min="15" max="15" width="13.42578125" style="45" customWidth="1"/>
    <col min="16" max="16384" width="11.42578125" style="45"/>
  </cols>
  <sheetData>
    <row r="1" spans="1:15" s="46" customFormat="1" ht="47.25" customHeight="1" x14ac:dyDescent="0.25">
      <c r="A1" s="61" t="s">
        <v>112</v>
      </c>
      <c r="B1" s="61" t="s">
        <v>123</v>
      </c>
      <c r="C1" s="61" t="s">
        <v>82</v>
      </c>
      <c r="D1" s="61" t="s">
        <v>211</v>
      </c>
      <c r="E1" s="62" t="s">
        <v>166</v>
      </c>
      <c r="F1" s="62" t="s">
        <v>122</v>
      </c>
      <c r="G1" s="62" t="s">
        <v>167</v>
      </c>
      <c r="H1" s="62" t="s">
        <v>20</v>
      </c>
      <c r="I1" s="62" t="s">
        <v>203</v>
      </c>
      <c r="J1" s="62" t="s">
        <v>91</v>
      </c>
      <c r="K1" s="62" t="s">
        <v>90</v>
      </c>
      <c r="L1" s="62" t="s">
        <v>92</v>
      </c>
      <c r="M1" s="62" t="s">
        <v>186</v>
      </c>
      <c r="N1" s="62" t="s">
        <v>93</v>
      </c>
      <c r="O1" s="62" t="s">
        <v>89</v>
      </c>
    </row>
    <row r="2" spans="1:15" s="56" customFormat="1" ht="36.75" customHeight="1" x14ac:dyDescent="0.2">
      <c r="A2" s="53">
        <v>1</v>
      </c>
      <c r="B2" s="48" t="s">
        <v>60</v>
      </c>
      <c r="C2" s="51" t="s">
        <v>114</v>
      </c>
      <c r="D2" s="50">
        <v>1</v>
      </c>
      <c r="E2" s="49">
        <v>15000</v>
      </c>
      <c r="F2" s="49">
        <v>375</v>
      </c>
      <c r="G2" s="49">
        <v>250</v>
      </c>
      <c r="H2" s="49">
        <f t="shared" ref="H2:H13" si="0">(E2+F2+G2)</f>
        <v>15625</v>
      </c>
      <c r="I2" s="49">
        <v>0</v>
      </c>
      <c r="J2" s="49">
        <f>(IF((H2-G2)&gt;10000.01,((H2-G2)*0.15),IF((H2-G2)&gt;8000.01,((H2-G2)*0.14),IF((H2-G2)&gt;6000.01,((H2-G2)*0.13),IF((H2-G2)&gt;4000.01,((H2-G2)*0.12),IF((H2-G2)&gt;2000.01,((H2-G2)*0.11),IF((H2-G2)&gt;400.01,((H2-G2)*0.1),(H2-G2)*0.09)))))))</f>
        <v>2306.25</v>
      </c>
      <c r="K2" s="49">
        <f t="shared" ref="K2:K13" si="1">(H2-G2)*3%</f>
        <v>461.25</v>
      </c>
      <c r="L2" s="49">
        <v>0</v>
      </c>
      <c r="M2" s="49">
        <v>443.70833333333331</v>
      </c>
      <c r="N2" s="49">
        <f>J2+K2+L2+M2+I2</f>
        <v>3211.2083333333335</v>
      </c>
      <c r="O2" s="49">
        <f t="shared" ref="O2:O13" si="2">H2-N2</f>
        <v>12413.791666666666</v>
      </c>
    </row>
    <row r="3" spans="1:15" s="56" customFormat="1" ht="36.75" customHeight="1" x14ac:dyDescent="0.2">
      <c r="A3" s="52" t="s">
        <v>214</v>
      </c>
      <c r="B3" s="48" t="s">
        <v>60</v>
      </c>
      <c r="C3" s="51" t="s">
        <v>177</v>
      </c>
      <c r="D3" s="50">
        <v>1</v>
      </c>
      <c r="E3" s="49">
        <v>25000</v>
      </c>
      <c r="F3" s="49">
        <v>375</v>
      </c>
      <c r="G3" s="49">
        <v>250</v>
      </c>
      <c r="H3" s="49">
        <f t="shared" si="0"/>
        <v>25625</v>
      </c>
      <c r="I3" s="49">
        <v>0</v>
      </c>
      <c r="J3" s="49">
        <f>(IF((H3-G3)&gt;10000.01,((H3-G3)*0.15),IF((H3-G3)&gt;8000.01,((H3-G3)*0.14),IF((H3-G3)&gt;6000.01,((H3-G3)*0.13),IF((H3-G3)&gt;4000.01,((H3-G3)*0.12),IF((H3-G3)&gt;2000.01,((H3-G3)*0.11),IF((H3-G3)&gt;400.01,((H3-G3)*0.1),(H3-G3)*0.09)))))))</f>
        <v>3806.25</v>
      </c>
      <c r="K3" s="49">
        <f t="shared" si="1"/>
        <v>761.25</v>
      </c>
      <c r="L3" s="49">
        <f>(H3-G3)*1.344%</f>
        <v>341.04</v>
      </c>
      <c r="M3" s="49">
        <v>853.70833333333337</v>
      </c>
      <c r="N3" s="49">
        <f t="shared" ref="N3:N13" si="3">J3+K3+L3+M3+I3</f>
        <v>5762.248333333333</v>
      </c>
      <c r="O3" s="49">
        <f t="shared" si="2"/>
        <v>19862.751666666667</v>
      </c>
    </row>
    <row r="4" spans="1:15" s="56" customFormat="1" ht="36.75" customHeight="1" x14ac:dyDescent="0.2">
      <c r="A4" s="53">
        <v>3</v>
      </c>
      <c r="B4" s="54" t="s">
        <v>60</v>
      </c>
      <c r="C4" s="51" t="s">
        <v>114</v>
      </c>
      <c r="D4" s="50">
        <v>2</v>
      </c>
      <c r="E4" s="49">
        <v>19000</v>
      </c>
      <c r="F4" s="49">
        <v>375</v>
      </c>
      <c r="G4" s="49">
        <v>250</v>
      </c>
      <c r="H4" s="49">
        <f t="shared" si="0"/>
        <v>19625</v>
      </c>
      <c r="I4" s="49">
        <v>0</v>
      </c>
      <c r="J4" s="49">
        <f>(IF((H4-G4)&gt;10000.01,((H4-G4)*0.15),IF((H4-G4)&gt;8000.01,((H4-G4)*0.14),IF((H4-G4)&gt;6000.01,((H4-G4)*0.13),IF((H4-G4)&gt;4000.01,((H4-G4)*0.12),IF((H4-G4)&gt;2000.01,((H4-G4)*0.11),IF((H4-G4)&gt;400.01,((H4-G4)*0.1),(H4-G4)*0.09)))))))</f>
        <v>2906.25</v>
      </c>
      <c r="K4" s="49">
        <f t="shared" si="1"/>
        <v>581.25</v>
      </c>
      <c r="L4" s="49">
        <v>0</v>
      </c>
      <c r="M4" s="49">
        <v>607.70833333333337</v>
      </c>
      <c r="N4" s="49">
        <f t="shared" si="3"/>
        <v>4095.2083333333335</v>
      </c>
      <c r="O4" s="49">
        <f t="shared" si="2"/>
        <v>15529.791666666666</v>
      </c>
    </row>
    <row r="5" spans="1:15" s="56" customFormat="1" ht="36.75" customHeight="1" x14ac:dyDescent="0.2">
      <c r="A5" s="52" t="s">
        <v>215</v>
      </c>
      <c r="B5" s="48" t="s">
        <v>60</v>
      </c>
      <c r="C5" s="51" t="s">
        <v>114</v>
      </c>
      <c r="D5" s="50">
        <v>2</v>
      </c>
      <c r="E5" s="49">
        <v>19000</v>
      </c>
      <c r="F5" s="49">
        <v>375</v>
      </c>
      <c r="G5" s="49">
        <v>250</v>
      </c>
      <c r="H5" s="49">
        <f t="shared" si="0"/>
        <v>19625</v>
      </c>
      <c r="I5" s="49">
        <v>0</v>
      </c>
      <c r="J5" s="49">
        <f>(IF((H5-G5)&gt;10000.01,((H5-G5)*0.15),IF((H5-G5)&gt;8000.01,((H5-G5)*0.14),IF((H5-G5)&gt;6000.01,((H5-G5)*0.13),IF((H5-G5)&gt;4000.01,((H5-G5)*0.12),IF((H5-G5)&gt;2000.01,((H5-G5)*0.11),IF((H5-G5)&gt;400.01,((H5-G5)*0.1),(H5-G5)*0.09)))))))</f>
        <v>2906.25</v>
      </c>
      <c r="K5" s="49">
        <f t="shared" si="1"/>
        <v>581.25</v>
      </c>
      <c r="L5" s="49">
        <f>(H5-G5)*1.344%</f>
        <v>260.40000000000003</v>
      </c>
      <c r="M5" s="49">
        <v>607.70833333333337</v>
      </c>
      <c r="N5" s="49">
        <f t="shared" si="3"/>
        <v>4355.6083333333336</v>
      </c>
      <c r="O5" s="49">
        <f t="shared" si="2"/>
        <v>15269.391666666666</v>
      </c>
    </row>
    <row r="6" spans="1:15" s="56" customFormat="1" ht="36.75" customHeight="1" x14ac:dyDescent="0.2">
      <c r="A6" s="53">
        <v>5</v>
      </c>
      <c r="B6" s="48" t="s">
        <v>60</v>
      </c>
      <c r="C6" s="51" t="s">
        <v>118</v>
      </c>
      <c r="D6" s="50">
        <v>1</v>
      </c>
      <c r="E6" s="49">
        <v>16000</v>
      </c>
      <c r="F6" s="49">
        <v>0</v>
      </c>
      <c r="G6" s="49">
        <v>250</v>
      </c>
      <c r="H6" s="49">
        <f t="shared" si="0"/>
        <v>16250</v>
      </c>
      <c r="I6" s="49">
        <v>0</v>
      </c>
      <c r="J6" s="49">
        <f>(IF((H6-G6)&gt;10000.01,((H6-G6)*0.15),IF((H6-G6)&gt;8000.01,((H6-G6)*0.14),IF((H6-G6)&gt;6000.01,((H6-G6)*0.13),IF((H6-G6)&gt;4000.01,((H6-G6)*0.12),IF((H6-G6)&gt;2000.01,((H6-G6)*0.11),IF((H6-G6)&gt;400.01,((H6-G6)*0.1),(H6-G6)*0.09)))))))</f>
        <v>2400</v>
      </c>
      <c r="K6" s="49">
        <f t="shared" si="1"/>
        <v>480</v>
      </c>
      <c r="L6" s="49">
        <f>(H6-G6)*1.344%</f>
        <v>215.04000000000002</v>
      </c>
      <c r="M6" s="49">
        <v>469.33333333333331</v>
      </c>
      <c r="N6" s="49">
        <f t="shared" si="3"/>
        <v>3564.3733333333334</v>
      </c>
      <c r="O6" s="49">
        <f t="shared" si="2"/>
        <v>12685.626666666667</v>
      </c>
    </row>
    <row r="7" spans="1:15" s="56" customFormat="1" ht="36.75" customHeight="1" x14ac:dyDescent="0.2">
      <c r="A7" s="52" t="s">
        <v>216</v>
      </c>
      <c r="B7" s="54" t="s">
        <v>60</v>
      </c>
      <c r="C7" s="51" t="s">
        <v>223</v>
      </c>
      <c r="D7" s="50">
        <v>1</v>
      </c>
      <c r="E7" s="49">
        <v>0</v>
      </c>
      <c r="F7" s="49">
        <v>0</v>
      </c>
      <c r="G7" s="49">
        <v>0</v>
      </c>
      <c r="H7" s="49">
        <f t="shared" si="0"/>
        <v>0</v>
      </c>
      <c r="I7" s="49">
        <v>0</v>
      </c>
      <c r="J7" s="49">
        <v>0</v>
      </c>
      <c r="K7" s="49">
        <f t="shared" si="1"/>
        <v>0</v>
      </c>
      <c r="L7" s="49">
        <v>0</v>
      </c>
      <c r="M7" s="49">
        <v>0</v>
      </c>
      <c r="N7" s="49">
        <f t="shared" si="3"/>
        <v>0</v>
      </c>
      <c r="O7" s="49">
        <f t="shared" si="2"/>
        <v>0</v>
      </c>
    </row>
    <row r="8" spans="1:15" s="56" customFormat="1" ht="36.75" customHeight="1" x14ac:dyDescent="0.2">
      <c r="A8" s="53">
        <v>7</v>
      </c>
      <c r="B8" s="54" t="s">
        <v>60</v>
      </c>
      <c r="C8" s="51" t="s">
        <v>114</v>
      </c>
      <c r="D8" s="50">
        <v>1</v>
      </c>
      <c r="E8" s="49">
        <v>19000</v>
      </c>
      <c r="F8" s="49">
        <v>375</v>
      </c>
      <c r="G8" s="49">
        <v>250</v>
      </c>
      <c r="H8" s="49">
        <f t="shared" si="0"/>
        <v>19625</v>
      </c>
      <c r="I8" s="49">
        <v>1338.78</v>
      </c>
      <c r="J8" s="49">
        <f t="shared" ref="J8:J13" si="4">(IF((H8-G8)&gt;10000.01,((H8-G8)*0.15),IF((H8-G8)&gt;8000.01,((H8-G8)*0.14),IF((H8-G8)&gt;6000.01,((H8-G8)*0.13),IF((H8-G8)&gt;4000.01,((H8-G8)*0.12),IF((H8-G8)&gt;2000.01,((H8-G8)*0.11),IF((H8-G8)&gt;400.01,((H8-G8)*0.1),(H8-G8)*0.09)))))))</f>
        <v>2906.25</v>
      </c>
      <c r="K8" s="49">
        <f t="shared" si="1"/>
        <v>581.25</v>
      </c>
      <c r="L8" s="49">
        <v>0</v>
      </c>
      <c r="M8" s="49">
        <v>607.70833333333337</v>
      </c>
      <c r="N8" s="49">
        <f t="shared" si="3"/>
        <v>5433.9883333333337</v>
      </c>
      <c r="O8" s="49">
        <f t="shared" si="2"/>
        <v>14191.011666666665</v>
      </c>
    </row>
    <row r="9" spans="1:15" s="56" customFormat="1" ht="36.75" customHeight="1" x14ac:dyDescent="0.2">
      <c r="A9" s="52" t="s">
        <v>219</v>
      </c>
      <c r="B9" s="48" t="s">
        <v>60</v>
      </c>
      <c r="C9" s="51" t="s">
        <v>118</v>
      </c>
      <c r="D9" s="50">
        <v>4</v>
      </c>
      <c r="E9" s="49">
        <v>16000</v>
      </c>
      <c r="F9" s="49">
        <v>375</v>
      </c>
      <c r="G9" s="49">
        <v>250</v>
      </c>
      <c r="H9" s="49">
        <f t="shared" si="0"/>
        <v>16625</v>
      </c>
      <c r="I9" s="49">
        <v>0</v>
      </c>
      <c r="J9" s="49">
        <f t="shared" si="4"/>
        <v>2456.25</v>
      </c>
      <c r="K9" s="49">
        <f t="shared" si="1"/>
        <v>491.25</v>
      </c>
      <c r="L9" s="49">
        <v>0</v>
      </c>
      <c r="M9" s="49">
        <v>484.70833333333331</v>
      </c>
      <c r="N9" s="49">
        <f t="shared" si="3"/>
        <v>3432.2083333333335</v>
      </c>
      <c r="O9" s="49">
        <f t="shared" si="2"/>
        <v>13192.791666666666</v>
      </c>
    </row>
    <row r="10" spans="1:15" s="56" customFormat="1" ht="36.75" customHeight="1" x14ac:dyDescent="0.2">
      <c r="A10" s="53">
        <v>9</v>
      </c>
      <c r="B10" s="54" t="s">
        <v>60</v>
      </c>
      <c r="C10" s="51" t="s">
        <v>114</v>
      </c>
      <c r="D10" s="50">
        <v>1</v>
      </c>
      <c r="E10" s="49">
        <v>19000</v>
      </c>
      <c r="F10" s="49">
        <v>0</v>
      </c>
      <c r="G10" s="49">
        <v>250</v>
      </c>
      <c r="H10" s="49">
        <f t="shared" si="0"/>
        <v>19250</v>
      </c>
      <c r="I10" s="49">
        <v>0</v>
      </c>
      <c r="J10" s="49">
        <f t="shared" si="4"/>
        <v>2850</v>
      </c>
      <c r="K10" s="49">
        <f t="shared" si="1"/>
        <v>570</v>
      </c>
      <c r="L10" s="49">
        <f>(H10-G10)*1.344%</f>
        <v>255.36</v>
      </c>
      <c r="M10" s="49">
        <v>592.33333333333337</v>
      </c>
      <c r="N10" s="49">
        <f t="shared" si="3"/>
        <v>4267.6933333333336</v>
      </c>
      <c r="O10" s="49">
        <f t="shared" si="2"/>
        <v>14982.306666666667</v>
      </c>
    </row>
    <row r="11" spans="1:15" s="56" customFormat="1" ht="36.75" customHeight="1" x14ac:dyDescent="0.2">
      <c r="A11" s="52" t="s">
        <v>220</v>
      </c>
      <c r="B11" s="48" t="s">
        <v>60</v>
      </c>
      <c r="C11" s="51" t="s">
        <v>118</v>
      </c>
      <c r="D11" s="50">
        <v>1</v>
      </c>
      <c r="E11" s="59">
        <v>16000</v>
      </c>
      <c r="F11" s="59">
        <v>375</v>
      </c>
      <c r="G11" s="59">
        <v>250</v>
      </c>
      <c r="H11" s="49">
        <f t="shared" si="0"/>
        <v>16625</v>
      </c>
      <c r="I11" s="59">
        <v>0</v>
      </c>
      <c r="J11" s="59">
        <f t="shared" si="4"/>
        <v>2456.25</v>
      </c>
      <c r="K11" s="59">
        <f t="shared" si="1"/>
        <v>491.25</v>
      </c>
      <c r="L11" s="59">
        <v>0</v>
      </c>
      <c r="M11" s="59">
        <v>491.11</v>
      </c>
      <c r="N11" s="49">
        <f t="shared" si="3"/>
        <v>3438.61</v>
      </c>
      <c r="O11" s="59">
        <f t="shared" si="2"/>
        <v>13186.39</v>
      </c>
    </row>
    <row r="12" spans="1:15" s="57" customFormat="1" ht="36.75" customHeight="1" x14ac:dyDescent="0.25">
      <c r="A12" s="53">
        <v>11</v>
      </c>
      <c r="B12" s="55" t="s">
        <v>60</v>
      </c>
      <c r="C12" s="51" t="s">
        <v>114</v>
      </c>
      <c r="D12" s="50">
        <v>1</v>
      </c>
      <c r="E12" s="49">
        <v>19000</v>
      </c>
      <c r="F12" s="49">
        <v>0</v>
      </c>
      <c r="G12" s="49">
        <v>250</v>
      </c>
      <c r="H12" s="49">
        <f t="shared" si="0"/>
        <v>19250</v>
      </c>
      <c r="I12" s="49">
        <v>0</v>
      </c>
      <c r="J12" s="49">
        <f t="shared" si="4"/>
        <v>2850</v>
      </c>
      <c r="K12" s="49">
        <f t="shared" si="1"/>
        <v>570</v>
      </c>
      <c r="L12" s="49">
        <v>0</v>
      </c>
      <c r="M12" s="49">
        <v>592.33333333333337</v>
      </c>
      <c r="N12" s="49">
        <f t="shared" si="3"/>
        <v>4012.3333333333335</v>
      </c>
      <c r="O12" s="49">
        <f t="shared" si="2"/>
        <v>15237.666666666666</v>
      </c>
    </row>
    <row r="13" spans="1:15" s="58" customFormat="1" ht="36.75" customHeight="1" x14ac:dyDescent="0.25">
      <c r="A13" s="52" t="s">
        <v>221</v>
      </c>
      <c r="B13" s="48" t="s">
        <v>60</v>
      </c>
      <c r="C13" s="51" t="s">
        <v>118</v>
      </c>
      <c r="D13" s="50">
        <v>1</v>
      </c>
      <c r="E13" s="49">
        <v>16000</v>
      </c>
      <c r="F13" s="49">
        <v>375</v>
      </c>
      <c r="G13" s="49">
        <v>250</v>
      </c>
      <c r="H13" s="49">
        <f t="shared" si="0"/>
        <v>16625</v>
      </c>
      <c r="I13" s="49">
        <v>0</v>
      </c>
      <c r="J13" s="49">
        <f t="shared" si="4"/>
        <v>2456.25</v>
      </c>
      <c r="K13" s="49">
        <f t="shared" si="1"/>
        <v>491.25</v>
      </c>
      <c r="L13" s="49">
        <v>0</v>
      </c>
      <c r="M13" s="49">
        <v>480.98</v>
      </c>
      <c r="N13" s="49">
        <f t="shared" si="3"/>
        <v>3428.48</v>
      </c>
      <c r="O13" s="49">
        <f t="shared" si="2"/>
        <v>13196.52</v>
      </c>
    </row>
    <row r="15" spans="1:15" x14ac:dyDescent="0.3">
      <c r="A15" s="60" t="s">
        <v>217</v>
      </c>
      <c r="B15" s="91" t="s">
        <v>222</v>
      </c>
      <c r="C15" s="91"/>
    </row>
  </sheetData>
  <autoFilter ref="A1:O13"/>
  <mergeCells count="1">
    <mergeCell ref="B15:C15"/>
  </mergeCells>
  <printOptions horizontalCentered="1"/>
  <pageMargins left="0.70866141732283472" right="0.70866141732283472" top="1.1104166666666666" bottom="0.74803149606299213" header="0.31496062992125984" footer="0.31496062992125984"/>
  <pageSetup paperSize="14" scale="65" orientation="landscape" r:id="rId1"/>
  <headerFooter>
    <oddHeader>&amp;L&amp;G&amp;C&amp;"-,Negrita"&amp;16SECRETARÍA TÉCNICA DEL CONSEJO NACIONAL DE SEGURIDAD&amp;11
4A. AVENIDA 3-21, ZONA 1
DIRECCIÓN DE RECURSOS HUMANOS
PERSONAL POR CONTRATO - RENGLÓN 022
JUNIO 2015&amp;R&amp;G</oddHeader>
    <oddFooter>&amp;L&amp;"-,Negrita"Elaborado por:_______________________________&amp;R&amp;"-,Negrita"Vo.Bo.: ________________________________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tabSelected="1" view="pageLayout" zoomScale="55" zoomScaleNormal="68" zoomScalePageLayoutView="55" workbookViewId="0">
      <selection activeCell="J1" sqref="J1"/>
    </sheetView>
  </sheetViews>
  <sheetFormatPr baseColWidth="10" defaultRowHeight="15" x14ac:dyDescent="0.25"/>
  <cols>
    <col min="1" max="1" width="8" customWidth="1"/>
    <col min="2" max="2" width="35.140625" customWidth="1"/>
    <col min="4" max="4" width="28.5703125" customWidth="1"/>
    <col min="5" max="5" width="31.85546875" customWidth="1"/>
    <col min="6" max="6" width="20.7109375" customWidth="1"/>
    <col min="7" max="7" width="14.28515625" bestFit="1" customWidth="1"/>
    <col min="8" max="8" width="14.42578125" customWidth="1"/>
    <col min="9" max="9" width="12.7109375" customWidth="1"/>
    <col min="10" max="10" width="14" customWidth="1"/>
    <col min="11" max="11" width="27.28515625" customWidth="1"/>
    <col min="12" max="12" width="13.5703125" bestFit="1" customWidth="1"/>
    <col min="13" max="13" width="15" customWidth="1"/>
    <col min="14" max="14" width="14" customWidth="1"/>
    <col min="15" max="15" width="14.7109375" customWidth="1"/>
    <col min="16" max="16" width="10.140625" customWidth="1"/>
    <col min="18" max="18" width="10.85546875" customWidth="1"/>
  </cols>
  <sheetData>
    <row r="1" spans="1:18" ht="64.5" customHeight="1" x14ac:dyDescent="0.25">
      <c r="A1" s="69" t="s">
        <v>112</v>
      </c>
      <c r="B1" s="69" t="s">
        <v>119</v>
      </c>
      <c r="C1" s="69" t="s">
        <v>123</v>
      </c>
      <c r="D1" s="69" t="s">
        <v>81</v>
      </c>
      <c r="E1" s="69" t="s">
        <v>245</v>
      </c>
      <c r="F1" s="69" t="s">
        <v>7</v>
      </c>
      <c r="G1" s="69" t="s">
        <v>116</v>
      </c>
      <c r="H1" s="69" t="s">
        <v>134</v>
      </c>
      <c r="I1" s="69" t="s">
        <v>276</v>
      </c>
      <c r="J1" s="69" t="s">
        <v>122</v>
      </c>
      <c r="K1" s="69" t="s">
        <v>18</v>
      </c>
      <c r="L1" s="69" t="s">
        <v>117</v>
      </c>
      <c r="M1" s="69" t="s">
        <v>20</v>
      </c>
      <c r="N1" s="71" t="s">
        <v>93</v>
      </c>
      <c r="O1" s="71" t="s">
        <v>89</v>
      </c>
      <c r="P1" s="71" t="s">
        <v>248</v>
      </c>
      <c r="Q1" s="71" t="s">
        <v>249</v>
      </c>
      <c r="R1" s="71" t="s">
        <v>250</v>
      </c>
    </row>
    <row r="2" spans="1:18" ht="64.5" customHeight="1" x14ac:dyDescent="0.25">
      <c r="A2" s="53">
        <v>1</v>
      </c>
      <c r="B2" s="68" t="s">
        <v>297</v>
      </c>
      <c r="C2" s="65" t="s">
        <v>31</v>
      </c>
      <c r="D2" s="51" t="s">
        <v>28</v>
      </c>
      <c r="E2" s="75" t="s">
        <v>294</v>
      </c>
      <c r="F2" s="51" t="s">
        <v>26</v>
      </c>
      <c r="G2" s="49">
        <f>17500</f>
        <v>17500</v>
      </c>
      <c r="H2" s="49">
        <f>6000</f>
        <v>6000</v>
      </c>
      <c r="I2" s="49">
        <v>0</v>
      </c>
      <c r="J2" s="49">
        <f>375</f>
        <v>375</v>
      </c>
      <c r="K2" s="49">
        <f>6000</f>
        <v>6000</v>
      </c>
      <c r="L2" s="49">
        <f>250</f>
        <v>250</v>
      </c>
      <c r="M2" s="49">
        <f>(G2+H2+J2+K2+L2+I2)</f>
        <v>30125</v>
      </c>
      <c r="N2" s="49">
        <v>5965.79</v>
      </c>
      <c r="O2" s="49">
        <f t="shared" ref="O2:O48" si="0">M2-N2</f>
        <v>24159.21</v>
      </c>
      <c r="P2" s="49">
        <v>0</v>
      </c>
      <c r="Q2" s="49">
        <v>0</v>
      </c>
      <c r="R2" s="49">
        <v>0</v>
      </c>
    </row>
    <row r="3" spans="1:18" ht="64.5" customHeight="1" x14ac:dyDescent="0.25">
      <c r="A3" s="53">
        <v>2</v>
      </c>
      <c r="B3" s="68" t="s">
        <v>292</v>
      </c>
      <c r="C3" s="48" t="s">
        <v>31</v>
      </c>
      <c r="D3" s="51" t="s">
        <v>210</v>
      </c>
      <c r="E3" s="51" t="s">
        <v>204</v>
      </c>
      <c r="F3" s="51" t="s">
        <v>26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f>(G3+H3+J3+K3+L3+I3)</f>
        <v>0</v>
      </c>
      <c r="N3" s="49">
        <v>0</v>
      </c>
      <c r="O3" s="49">
        <f t="shared" si="0"/>
        <v>0</v>
      </c>
      <c r="P3" s="49">
        <v>0</v>
      </c>
      <c r="Q3" s="49">
        <v>0</v>
      </c>
      <c r="R3" s="49">
        <v>0</v>
      </c>
    </row>
    <row r="4" spans="1:18" ht="64.5" customHeight="1" x14ac:dyDescent="0.25">
      <c r="A4" s="53">
        <v>3</v>
      </c>
      <c r="B4" s="68" t="s">
        <v>328</v>
      </c>
      <c r="C4" s="66" t="s">
        <v>31</v>
      </c>
      <c r="D4" s="51" t="s">
        <v>130</v>
      </c>
      <c r="E4" s="51" t="s">
        <v>263</v>
      </c>
      <c r="F4" s="51" t="s">
        <v>320</v>
      </c>
      <c r="G4" s="49">
        <v>3757</v>
      </c>
      <c r="H4" s="49">
        <v>0</v>
      </c>
      <c r="I4" s="49">
        <v>0</v>
      </c>
      <c r="J4" s="49">
        <v>0</v>
      </c>
      <c r="K4" s="49">
        <v>1800</v>
      </c>
      <c r="L4" s="49">
        <v>250</v>
      </c>
      <c r="M4" s="49">
        <f>(G4+H4+J4+K4+L4+I4)</f>
        <v>5807</v>
      </c>
      <c r="N4" s="49">
        <v>892.28</v>
      </c>
      <c r="O4" s="49">
        <f>M4-N4</f>
        <v>4914.72</v>
      </c>
      <c r="P4" s="49">
        <v>0</v>
      </c>
      <c r="Q4" s="49">
        <v>0</v>
      </c>
      <c r="R4" s="49">
        <v>0</v>
      </c>
    </row>
    <row r="5" spans="1:18" ht="64.5" customHeight="1" x14ac:dyDescent="0.25">
      <c r="A5" s="53">
        <v>4</v>
      </c>
      <c r="B5" s="74" t="s">
        <v>299</v>
      </c>
      <c r="C5" s="48" t="s">
        <v>31</v>
      </c>
      <c r="D5" s="51" t="s">
        <v>129</v>
      </c>
      <c r="E5" s="51" t="s">
        <v>138</v>
      </c>
      <c r="F5" s="51" t="s">
        <v>26</v>
      </c>
      <c r="G5" s="49">
        <v>2441</v>
      </c>
      <c r="H5" s="49">
        <v>0</v>
      </c>
      <c r="I5" s="49">
        <v>0</v>
      </c>
      <c r="J5" s="49">
        <v>0</v>
      </c>
      <c r="K5" s="49">
        <v>1400</v>
      </c>
      <c r="L5" s="49">
        <v>250</v>
      </c>
      <c r="M5" s="49">
        <f>(G5+H5+J5+K5+L5+I5)</f>
        <v>4091</v>
      </c>
      <c r="N5" s="49">
        <v>537.74</v>
      </c>
      <c r="O5" s="49">
        <f t="shared" si="0"/>
        <v>3553.26</v>
      </c>
      <c r="P5" s="49">
        <v>0</v>
      </c>
      <c r="Q5" s="49">
        <v>0</v>
      </c>
      <c r="R5" s="49">
        <v>0</v>
      </c>
    </row>
    <row r="6" spans="1:18" ht="64.5" customHeight="1" x14ac:dyDescent="0.25">
      <c r="A6" s="53">
        <v>5</v>
      </c>
      <c r="B6" s="68" t="s">
        <v>300</v>
      </c>
      <c r="C6" s="48" t="s">
        <v>31</v>
      </c>
      <c r="D6" s="51" t="s">
        <v>131</v>
      </c>
      <c r="E6" s="51" t="s">
        <v>169</v>
      </c>
      <c r="F6" s="51" t="s">
        <v>287</v>
      </c>
      <c r="G6" s="49">
        <v>6759</v>
      </c>
      <c r="H6" s="49">
        <v>0</v>
      </c>
      <c r="I6" s="49">
        <v>0</v>
      </c>
      <c r="J6" s="49">
        <v>375</v>
      </c>
      <c r="K6" s="49">
        <v>2000</v>
      </c>
      <c r="L6" s="49">
        <v>250</v>
      </c>
      <c r="M6" s="49">
        <f>(G6+H6+J6+K6+L6+I6)</f>
        <v>9384</v>
      </c>
      <c r="N6" s="49">
        <v>1867.93</v>
      </c>
      <c r="O6" s="49">
        <f t="shared" si="0"/>
        <v>7516.07</v>
      </c>
      <c r="P6" s="49">
        <v>0</v>
      </c>
      <c r="Q6" s="49">
        <v>0</v>
      </c>
      <c r="R6" s="49">
        <v>0</v>
      </c>
    </row>
    <row r="7" spans="1:18" ht="64.5" customHeight="1" x14ac:dyDescent="0.25">
      <c r="A7" s="53">
        <v>6</v>
      </c>
      <c r="B7" s="68" t="s">
        <v>269</v>
      </c>
      <c r="C7" s="48" t="s">
        <v>31</v>
      </c>
      <c r="D7" s="51" t="s">
        <v>131</v>
      </c>
      <c r="E7" s="51" t="s">
        <v>171</v>
      </c>
      <c r="F7" s="51" t="s">
        <v>287</v>
      </c>
      <c r="G7" s="49">
        <f>6759</f>
        <v>6759</v>
      </c>
      <c r="H7" s="49">
        <v>2000</v>
      </c>
      <c r="I7" s="49">
        <v>0</v>
      </c>
      <c r="J7" s="49">
        <f>375</f>
        <v>375</v>
      </c>
      <c r="K7" s="49">
        <f>2000</f>
        <v>2000</v>
      </c>
      <c r="L7" s="49">
        <f>250</f>
        <v>250</v>
      </c>
      <c r="M7" s="49">
        <f t="shared" ref="M7:M48" si="1">(G7+H7+J7+K7+L7+I7)</f>
        <v>11384</v>
      </c>
      <c r="N7" s="49">
        <v>2423.59</v>
      </c>
      <c r="O7" s="49">
        <f t="shared" si="0"/>
        <v>8960.41</v>
      </c>
      <c r="P7" s="49">
        <v>0</v>
      </c>
      <c r="Q7" s="49">
        <v>0</v>
      </c>
      <c r="R7" s="49">
        <v>0</v>
      </c>
    </row>
    <row r="8" spans="1:18" ht="64.5" customHeight="1" x14ac:dyDescent="0.25">
      <c r="A8" s="53">
        <v>7</v>
      </c>
      <c r="B8" s="68" t="s">
        <v>292</v>
      </c>
      <c r="C8" s="48" t="s">
        <v>31</v>
      </c>
      <c r="D8" s="51" t="s">
        <v>131</v>
      </c>
      <c r="E8" s="51" t="s">
        <v>170</v>
      </c>
      <c r="F8" s="51" t="s">
        <v>287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f t="shared" si="1"/>
        <v>0</v>
      </c>
      <c r="N8" s="49"/>
      <c r="O8" s="49">
        <f t="shared" si="0"/>
        <v>0</v>
      </c>
      <c r="P8" s="49">
        <v>0</v>
      </c>
      <c r="Q8" s="49">
        <v>0</v>
      </c>
      <c r="R8" s="49">
        <v>0</v>
      </c>
    </row>
    <row r="9" spans="1:18" ht="64.5" customHeight="1" x14ac:dyDescent="0.25">
      <c r="A9" s="53">
        <v>8</v>
      </c>
      <c r="B9" s="68" t="s">
        <v>283</v>
      </c>
      <c r="C9" s="48" t="s">
        <v>31</v>
      </c>
      <c r="D9" s="51" t="s">
        <v>131</v>
      </c>
      <c r="E9" s="51" t="s">
        <v>168</v>
      </c>
      <c r="F9" s="51" t="s">
        <v>287</v>
      </c>
      <c r="G9" s="49">
        <f>6759</f>
        <v>6759</v>
      </c>
      <c r="H9" s="49">
        <v>2000</v>
      </c>
      <c r="I9" s="49">
        <v>0</v>
      </c>
      <c r="J9" s="49">
        <f>375</f>
        <v>375</v>
      </c>
      <c r="K9" s="49">
        <f>2000</f>
        <v>2000</v>
      </c>
      <c r="L9" s="49">
        <f>250</f>
        <v>250</v>
      </c>
      <c r="M9" s="49">
        <f>(G9+H9+J9+K9+L9+I9)</f>
        <v>11384</v>
      </c>
      <c r="N9" s="49">
        <v>2423.59</v>
      </c>
      <c r="O9" s="49">
        <f t="shared" si="0"/>
        <v>8960.41</v>
      </c>
      <c r="P9" s="49">
        <v>0</v>
      </c>
      <c r="Q9" s="49">
        <v>0</v>
      </c>
      <c r="R9" s="49">
        <v>0</v>
      </c>
    </row>
    <row r="10" spans="1:18" ht="64.5" customHeight="1" x14ac:dyDescent="0.25">
      <c r="A10" s="53">
        <v>9</v>
      </c>
      <c r="B10" s="68" t="s">
        <v>335</v>
      </c>
      <c r="C10" s="48" t="s">
        <v>31</v>
      </c>
      <c r="D10" s="51" t="s">
        <v>130</v>
      </c>
      <c r="E10" s="51" t="s">
        <v>139</v>
      </c>
      <c r="F10" s="51" t="s">
        <v>288</v>
      </c>
      <c r="G10" s="49">
        <f>3757</f>
        <v>3757</v>
      </c>
      <c r="H10" s="49">
        <v>0</v>
      </c>
      <c r="I10" s="49">
        <v>0</v>
      </c>
      <c r="J10" s="49">
        <v>0</v>
      </c>
      <c r="K10" s="49">
        <f>1800</f>
        <v>1800</v>
      </c>
      <c r="L10" s="49">
        <f>250</f>
        <v>250</v>
      </c>
      <c r="M10" s="49">
        <f>(G10+H10+J10+K10+L10+I10)</f>
        <v>5807</v>
      </c>
      <c r="N10" s="49">
        <v>833.55</v>
      </c>
      <c r="O10" s="49">
        <f t="shared" si="0"/>
        <v>4973.45</v>
      </c>
      <c r="P10" s="49">
        <v>0</v>
      </c>
      <c r="Q10" s="49">
        <v>0</v>
      </c>
      <c r="R10" s="49">
        <v>0</v>
      </c>
    </row>
    <row r="11" spans="1:18" ht="64.5" customHeight="1" x14ac:dyDescent="0.25">
      <c r="A11" s="53">
        <v>10</v>
      </c>
      <c r="B11" s="68" t="s">
        <v>301</v>
      </c>
      <c r="C11" s="66" t="s">
        <v>31</v>
      </c>
      <c r="D11" s="51" t="s">
        <v>130</v>
      </c>
      <c r="E11" s="76" t="s">
        <v>319</v>
      </c>
      <c r="F11" s="51" t="s">
        <v>37</v>
      </c>
      <c r="G11" s="49">
        <f>3757</f>
        <v>3757</v>
      </c>
      <c r="H11" s="49">
        <v>1800</v>
      </c>
      <c r="I11" s="49">
        <v>0</v>
      </c>
      <c r="J11" s="49">
        <v>0</v>
      </c>
      <c r="K11" s="49">
        <f>1800</f>
        <v>1800</v>
      </c>
      <c r="L11" s="49">
        <f>250</f>
        <v>250</v>
      </c>
      <c r="M11" s="49">
        <f>(G11+H11+J11+K11+L11+I11)</f>
        <v>7607</v>
      </c>
      <c r="N11" s="49">
        <v>1299.45</v>
      </c>
      <c r="O11" s="49">
        <f t="shared" si="0"/>
        <v>6307.55</v>
      </c>
      <c r="P11" s="49">
        <v>0</v>
      </c>
      <c r="Q11" s="49">
        <v>0</v>
      </c>
      <c r="R11" s="49">
        <v>0</v>
      </c>
    </row>
    <row r="12" spans="1:18" ht="64.5" customHeight="1" x14ac:dyDescent="0.25">
      <c r="A12" s="53">
        <v>11</v>
      </c>
      <c r="B12" s="68" t="s">
        <v>302</v>
      </c>
      <c r="C12" s="48" t="s">
        <v>31</v>
      </c>
      <c r="D12" s="51" t="s">
        <v>130</v>
      </c>
      <c r="E12" s="51" t="s">
        <v>143</v>
      </c>
      <c r="F12" s="51" t="s">
        <v>37</v>
      </c>
      <c r="G12" s="49">
        <f>3757</f>
        <v>3757</v>
      </c>
      <c r="H12" s="49">
        <v>1800</v>
      </c>
      <c r="I12" s="49">
        <v>0</v>
      </c>
      <c r="J12" s="49">
        <v>0</v>
      </c>
      <c r="K12" s="49">
        <f>1800</f>
        <v>1800</v>
      </c>
      <c r="L12" s="49">
        <f>250</f>
        <v>250</v>
      </c>
      <c r="M12" s="49">
        <f>(G12+H12+J12+K12+L12+I12)</f>
        <v>7607</v>
      </c>
      <c r="N12" s="49">
        <v>1398.33</v>
      </c>
      <c r="O12" s="49">
        <f t="shared" si="0"/>
        <v>6208.67</v>
      </c>
      <c r="P12" s="49">
        <v>0</v>
      </c>
      <c r="Q12" s="49">
        <v>0</v>
      </c>
      <c r="R12" s="49">
        <v>0</v>
      </c>
    </row>
    <row r="13" spans="1:18" ht="64.5" customHeight="1" x14ac:dyDescent="0.25">
      <c r="A13" s="53">
        <v>12</v>
      </c>
      <c r="B13" s="68" t="s">
        <v>303</v>
      </c>
      <c r="C13" s="48" t="s">
        <v>31</v>
      </c>
      <c r="D13" s="51" t="s">
        <v>131</v>
      </c>
      <c r="E13" s="51" t="s">
        <v>144</v>
      </c>
      <c r="F13" s="51" t="s">
        <v>37</v>
      </c>
      <c r="G13" s="49">
        <f>6759</f>
        <v>6759</v>
      </c>
      <c r="H13" s="49">
        <v>2000</v>
      </c>
      <c r="I13" s="49">
        <v>0</v>
      </c>
      <c r="J13" s="49">
        <v>0</v>
      </c>
      <c r="K13" s="49">
        <f>2000</f>
        <v>2000</v>
      </c>
      <c r="L13" s="49">
        <f>250</f>
        <v>250</v>
      </c>
      <c r="M13" s="49">
        <f>(G13+H13+J13+K13+L13+I13)</f>
        <v>11009</v>
      </c>
      <c r="N13" s="49">
        <v>2335.67</v>
      </c>
      <c r="O13" s="49">
        <f t="shared" si="0"/>
        <v>8673.33</v>
      </c>
      <c r="P13" s="49">
        <v>0</v>
      </c>
      <c r="Q13" s="49">
        <v>0</v>
      </c>
      <c r="R13" s="49">
        <v>0</v>
      </c>
    </row>
    <row r="14" spans="1:18" ht="64.5" customHeight="1" x14ac:dyDescent="0.25">
      <c r="A14" s="53">
        <v>13</v>
      </c>
      <c r="B14" s="68" t="s">
        <v>273</v>
      </c>
      <c r="C14" s="48" t="s">
        <v>31</v>
      </c>
      <c r="D14" s="51" t="s">
        <v>132</v>
      </c>
      <c r="E14" s="51" t="s">
        <v>115</v>
      </c>
      <c r="F14" s="51" t="s">
        <v>37</v>
      </c>
      <c r="G14" s="49">
        <v>1105</v>
      </c>
      <c r="H14" s="49">
        <v>1600</v>
      </c>
      <c r="I14" s="49">
        <v>0</v>
      </c>
      <c r="J14" s="49">
        <v>0</v>
      </c>
      <c r="K14" s="49">
        <v>1000</v>
      </c>
      <c r="L14" s="49">
        <v>250</v>
      </c>
      <c r="M14" s="49">
        <f t="shared" si="1"/>
        <v>3955</v>
      </c>
      <c r="N14" s="49">
        <v>3755</v>
      </c>
      <c r="O14" s="49">
        <f t="shared" si="0"/>
        <v>200</v>
      </c>
      <c r="P14" s="49">
        <v>0</v>
      </c>
      <c r="Q14" s="49">
        <v>0</v>
      </c>
      <c r="R14" s="49">
        <v>0</v>
      </c>
    </row>
    <row r="15" spans="1:18" ht="64.5" customHeight="1" x14ac:dyDescent="0.25">
      <c r="A15" s="53">
        <v>14</v>
      </c>
      <c r="B15" s="68" t="s">
        <v>304</v>
      </c>
      <c r="C15" s="48" t="s">
        <v>31</v>
      </c>
      <c r="D15" s="51" t="s">
        <v>132</v>
      </c>
      <c r="E15" s="51" t="s">
        <v>115</v>
      </c>
      <c r="F15" s="51" t="s">
        <v>37</v>
      </c>
      <c r="G15" s="49">
        <f>1105</f>
        <v>1105</v>
      </c>
      <c r="H15" s="49">
        <v>279.89999999999998</v>
      </c>
      <c r="I15" s="49">
        <v>0</v>
      </c>
      <c r="J15" s="49">
        <v>0</v>
      </c>
      <c r="K15" s="49">
        <v>1720.1</v>
      </c>
      <c r="L15" s="49">
        <f>250</f>
        <v>250</v>
      </c>
      <c r="M15" s="49">
        <f>(G15+H15+J15+K15+L15+I15)</f>
        <v>3355</v>
      </c>
      <c r="N15" s="49">
        <v>1809.8</v>
      </c>
      <c r="O15" s="49">
        <f t="shared" si="0"/>
        <v>1545.2</v>
      </c>
      <c r="P15" s="49">
        <v>0</v>
      </c>
      <c r="Q15" s="49">
        <v>0</v>
      </c>
      <c r="R15" s="49">
        <v>0</v>
      </c>
    </row>
    <row r="16" spans="1:18" ht="64.5" customHeight="1" x14ac:dyDescent="0.25">
      <c r="A16" s="53">
        <v>15</v>
      </c>
      <c r="B16" s="68" t="s">
        <v>332</v>
      </c>
      <c r="C16" s="48" t="s">
        <v>31</v>
      </c>
      <c r="D16" s="51" t="s">
        <v>133</v>
      </c>
      <c r="E16" s="51" t="s">
        <v>145</v>
      </c>
      <c r="F16" s="51" t="s">
        <v>37</v>
      </c>
      <c r="G16" s="49">
        <f>1168</f>
        <v>1168</v>
      </c>
      <c r="H16" s="49">
        <v>0</v>
      </c>
      <c r="I16" s="49">
        <v>0</v>
      </c>
      <c r="J16" s="49">
        <v>0</v>
      </c>
      <c r="K16" s="49">
        <v>1000</v>
      </c>
      <c r="L16" s="49">
        <f>250</f>
        <v>250</v>
      </c>
      <c r="M16" s="49">
        <f>(G16+H16+J16+K16+L16+I16)</f>
        <v>2418</v>
      </c>
      <c r="N16" s="49">
        <v>303.52</v>
      </c>
      <c r="O16" s="49">
        <f t="shared" si="0"/>
        <v>2114.48</v>
      </c>
      <c r="P16" s="49">
        <v>0</v>
      </c>
      <c r="Q16" s="49"/>
      <c r="R16" s="49">
        <v>0</v>
      </c>
    </row>
    <row r="17" spans="1:18" ht="64.5" customHeight="1" x14ac:dyDescent="0.25">
      <c r="A17" s="53">
        <v>16</v>
      </c>
      <c r="B17" s="68" t="s">
        <v>306</v>
      </c>
      <c r="C17" s="48" t="s">
        <v>31</v>
      </c>
      <c r="D17" s="67" t="s">
        <v>132</v>
      </c>
      <c r="E17" s="51" t="s">
        <v>146</v>
      </c>
      <c r="F17" s="51" t="s">
        <v>37</v>
      </c>
      <c r="G17" s="49">
        <f>1105</f>
        <v>1105</v>
      </c>
      <c r="H17" s="49">
        <v>279.89999999999998</v>
      </c>
      <c r="I17" s="49">
        <v>0</v>
      </c>
      <c r="J17" s="49">
        <v>0</v>
      </c>
      <c r="K17" s="49">
        <v>1720.1</v>
      </c>
      <c r="L17" s="49">
        <f>250</f>
        <v>250</v>
      </c>
      <c r="M17" s="49">
        <f>(G17+H17+J17+K17+L17+I17)</f>
        <v>3355</v>
      </c>
      <c r="N17" s="49">
        <v>434.7</v>
      </c>
      <c r="O17" s="49">
        <f t="shared" si="0"/>
        <v>2920.3</v>
      </c>
      <c r="P17" s="49">
        <v>0</v>
      </c>
      <c r="Q17" s="49">
        <v>0</v>
      </c>
      <c r="R17" s="49">
        <v>0</v>
      </c>
    </row>
    <row r="18" spans="1:18" ht="64.5" customHeight="1" x14ac:dyDescent="0.25">
      <c r="A18" s="53">
        <v>17</v>
      </c>
      <c r="B18" s="68" t="s">
        <v>293</v>
      </c>
      <c r="C18" s="48" t="s">
        <v>31</v>
      </c>
      <c r="D18" s="51" t="s">
        <v>229</v>
      </c>
      <c r="E18" s="51" t="s">
        <v>175</v>
      </c>
      <c r="F18" s="51" t="s">
        <v>37</v>
      </c>
      <c r="G18" s="49">
        <v>1286</v>
      </c>
      <c r="H18" s="49">
        <v>1200</v>
      </c>
      <c r="I18" s="49">
        <v>0</v>
      </c>
      <c r="J18" s="49">
        <v>0</v>
      </c>
      <c r="K18" s="49">
        <v>1200</v>
      </c>
      <c r="L18" s="49">
        <v>250</v>
      </c>
      <c r="M18" s="49">
        <f t="shared" si="1"/>
        <v>3936</v>
      </c>
      <c r="N18" s="49">
        <v>516.04</v>
      </c>
      <c r="O18" s="49">
        <f t="shared" si="0"/>
        <v>3419.96</v>
      </c>
      <c r="P18" s="49">
        <v>0</v>
      </c>
      <c r="Q18" s="49">
        <v>0</v>
      </c>
      <c r="R18" s="49">
        <v>0</v>
      </c>
    </row>
    <row r="19" spans="1:18" ht="64.5" customHeight="1" x14ac:dyDescent="0.25">
      <c r="A19" s="53">
        <v>18</v>
      </c>
      <c r="B19" s="68" t="s">
        <v>307</v>
      </c>
      <c r="C19" s="48" t="s">
        <v>31</v>
      </c>
      <c r="D19" s="51" t="s">
        <v>131</v>
      </c>
      <c r="E19" s="51" t="s">
        <v>189</v>
      </c>
      <c r="F19" s="51" t="s">
        <v>37</v>
      </c>
      <c r="G19" s="49">
        <f>6759</f>
        <v>6759</v>
      </c>
      <c r="H19" s="49">
        <v>2000</v>
      </c>
      <c r="I19" s="49">
        <v>0</v>
      </c>
      <c r="J19" s="49">
        <v>0</v>
      </c>
      <c r="K19" s="49">
        <f>2000</f>
        <v>2000</v>
      </c>
      <c r="L19" s="49">
        <f>250</f>
        <v>250</v>
      </c>
      <c r="M19" s="49">
        <f>(G19+H19+J19+K19+L19+I19)</f>
        <v>11009</v>
      </c>
      <c r="N19" s="49">
        <v>2335.67</v>
      </c>
      <c r="O19" s="49">
        <f t="shared" si="0"/>
        <v>8673.33</v>
      </c>
      <c r="P19" s="49">
        <v>0</v>
      </c>
      <c r="Q19" s="49">
        <v>0</v>
      </c>
      <c r="R19" s="49">
        <v>0</v>
      </c>
    </row>
    <row r="20" spans="1:18" ht="64.5" customHeight="1" x14ac:dyDescent="0.25">
      <c r="A20" s="53">
        <v>19</v>
      </c>
      <c r="B20" s="68" t="s">
        <v>190</v>
      </c>
      <c r="C20" s="48" t="s">
        <v>31</v>
      </c>
      <c r="D20" s="51" t="s">
        <v>133</v>
      </c>
      <c r="E20" s="51" t="s">
        <v>145</v>
      </c>
      <c r="F20" s="51" t="s">
        <v>37</v>
      </c>
      <c r="G20" s="49">
        <v>1168</v>
      </c>
      <c r="H20" s="49">
        <v>1650</v>
      </c>
      <c r="I20" s="49">
        <v>35</v>
      </c>
      <c r="J20" s="49">
        <v>0</v>
      </c>
      <c r="K20" s="49">
        <v>1000</v>
      </c>
      <c r="L20" s="49">
        <v>250</v>
      </c>
      <c r="M20" s="49">
        <f t="shared" si="1"/>
        <v>4103</v>
      </c>
      <c r="N20" s="49">
        <v>3496.88</v>
      </c>
      <c r="O20" s="49">
        <f t="shared" si="0"/>
        <v>606.11999999999989</v>
      </c>
      <c r="P20" s="49">
        <v>0</v>
      </c>
      <c r="Q20" s="49">
        <v>0</v>
      </c>
      <c r="R20" s="49">
        <v>0</v>
      </c>
    </row>
    <row r="21" spans="1:18" ht="64.5" customHeight="1" x14ac:dyDescent="0.25">
      <c r="A21" s="53">
        <v>20</v>
      </c>
      <c r="B21" s="68" t="s">
        <v>308</v>
      </c>
      <c r="C21" s="48" t="s">
        <v>31</v>
      </c>
      <c r="D21" s="51" t="s">
        <v>133</v>
      </c>
      <c r="E21" s="51" t="s">
        <v>193</v>
      </c>
      <c r="F21" s="51" t="s">
        <v>37</v>
      </c>
      <c r="G21" s="49">
        <v>1168</v>
      </c>
      <c r="H21" s="49">
        <v>280</v>
      </c>
      <c r="I21" s="49">
        <v>0</v>
      </c>
      <c r="J21" s="49">
        <v>0</v>
      </c>
      <c r="K21" s="49">
        <v>1720</v>
      </c>
      <c r="L21" s="49">
        <v>250</v>
      </c>
      <c r="M21" s="49">
        <f t="shared" si="1"/>
        <v>3418</v>
      </c>
      <c r="N21" s="49">
        <v>443.52</v>
      </c>
      <c r="O21" s="49">
        <f t="shared" si="0"/>
        <v>2974.48</v>
      </c>
      <c r="P21" s="49">
        <v>0</v>
      </c>
      <c r="Q21" s="49">
        <v>0</v>
      </c>
      <c r="R21" s="49">
        <v>0</v>
      </c>
    </row>
    <row r="22" spans="1:18" ht="64.5" customHeight="1" x14ac:dyDescent="0.25">
      <c r="A22" s="53">
        <v>21</v>
      </c>
      <c r="B22" s="68" t="s">
        <v>305</v>
      </c>
      <c r="C22" s="48" t="s">
        <v>31</v>
      </c>
      <c r="D22" s="51" t="s">
        <v>133</v>
      </c>
      <c r="E22" s="51" t="s">
        <v>193</v>
      </c>
      <c r="F22" s="51" t="s">
        <v>37</v>
      </c>
      <c r="G22" s="49">
        <f>1168</f>
        <v>1168</v>
      </c>
      <c r="H22" s="49">
        <v>280</v>
      </c>
      <c r="I22" s="49">
        <v>0</v>
      </c>
      <c r="J22" s="49">
        <v>0</v>
      </c>
      <c r="K22" s="49">
        <f>1720.1</f>
        <v>1720.1</v>
      </c>
      <c r="L22" s="49">
        <f>250</f>
        <v>250</v>
      </c>
      <c r="M22" s="49">
        <f t="shared" si="1"/>
        <v>3418.1</v>
      </c>
      <c r="N22" s="49">
        <v>443.53</v>
      </c>
      <c r="O22" s="49">
        <f t="shared" si="0"/>
        <v>2974.5699999999997</v>
      </c>
      <c r="P22" s="49">
        <v>0</v>
      </c>
      <c r="Q22" s="49">
        <v>0</v>
      </c>
      <c r="R22" s="49">
        <v>0</v>
      </c>
    </row>
    <row r="23" spans="1:18" ht="64.5" customHeight="1" x14ac:dyDescent="0.25">
      <c r="A23" s="53">
        <v>22</v>
      </c>
      <c r="B23" s="68" t="s">
        <v>310</v>
      </c>
      <c r="C23" s="48" t="s">
        <v>31</v>
      </c>
      <c r="D23" s="51" t="s">
        <v>133</v>
      </c>
      <c r="E23" s="51" t="s">
        <v>193</v>
      </c>
      <c r="F23" s="51" t="s">
        <v>37</v>
      </c>
      <c r="G23" s="49">
        <f>1168</f>
        <v>1168</v>
      </c>
      <c r="H23" s="49">
        <v>280</v>
      </c>
      <c r="I23" s="49">
        <v>0</v>
      </c>
      <c r="J23" s="49">
        <v>0</v>
      </c>
      <c r="K23" s="49">
        <f>1720.1</f>
        <v>1720.1</v>
      </c>
      <c r="L23" s="49">
        <f>250</f>
        <v>250</v>
      </c>
      <c r="M23" s="49">
        <f t="shared" si="1"/>
        <v>3418.1</v>
      </c>
      <c r="N23" s="49">
        <v>1789.17</v>
      </c>
      <c r="O23" s="49">
        <f t="shared" si="0"/>
        <v>1628.9299999999998</v>
      </c>
      <c r="P23" s="49">
        <v>0</v>
      </c>
      <c r="Q23" s="49">
        <v>0</v>
      </c>
      <c r="R23" s="49">
        <v>0</v>
      </c>
    </row>
    <row r="24" spans="1:18" ht="64.5" customHeight="1" x14ac:dyDescent="0.25">
      <c r="A24" s="53">
        <v>23</v>
      </c>
      <c r="B24" s="68" t="s">
        <v>321</v>
      </c>
      <c r="C24" s="48" t="s">
        <v>31</v>
      </c>
      <c r="D24" s="51" t="s">
        <v>133</v>
      </c>
      <c r="E24" s="51" t="s">
        <v>193</v>
      </c>
      <c r="F24" s="51" t="s">
        <v>37</v>
      </c>
      <c r="G24" s="49">
        <f>1168</f>
        <v>1168</v>
      </c>
      <c r="H24" s="49">
        <v>0</v>
      </c>
      <c r="I24" s="49">
        <v>0</v>
      </c>
      <c r="J24" s="49">
        <v>0</v>
      </c>
      <c r="K24" s="49">
        <f>1720.1</f>
        <v>1720.1</v>
      </c>
      <c r="L24" s="49">
        <f>250</f>
        <v>250</v>
      </c>
      <c r="M24" s="49">
        <f t="shared" si="1"/>
        <v>3138.1</v>
      </c>
      <c r="N24" s="49">
        <v>443.52</v>
      </c>
      <c r="O24" s="49">
        <f t="shared" si="0"/>
        <v>2694.58</v>
      </c>
      <c r="P24" s="49">
        <v>0</v>
      </c>
      <c r="Q24" s="49">
        <v>0</v>
      </c>
      <c r="R24" s="49">
        <v>0</v>
      </c>
    </row>
    <row r="25" spans="1:18" ht="64.5" customHeight="1" x14ac:dyDescent="0.25">
      <c r="A25" s="53">
        <v>24</v>
      </c>
      <c r="B25" s="68" t="s">
        <v>311</v>
      </c>
      <c r="C25" s="48" t="s">
        <v>31</v>
      </c>
      <c r="D25" s="51" t="s">
        <v>133</v>
      </c>
      <c r="E25" s="51" t="s">
        <v>193</v>
      </c>
      <c r="F25" s="51" t="s">
        <v>37</v>
      </c>
      <c r="G25" s="49">
        <v>1168</v>
      </c>
      <c r="H25" s="49">
        <v>280</v>
      </c>
      <c r="I25" s="49">
        <v>0</v>
      </c>
      <c r="J25" s="49">
        <v>0</v>
      </c>
      <c r="K25" s="49">
        <v>1720</v>
      </c>
      <c r="L25" s="49">
        <v>250</v>
      </c>
      <c r="M25" s="49">
        <f t="shared" si="1"/>
        <v>3418</v>
      </c>
      <c r="N25" s="49">
        <v>443.52</v>
      </c>
      <c r="O25" s="49">
        <f t="shared" si="0"/>
        <v>2974.48</v>
      </c>
      <c r="P25" s="49">
        <v>0</v>
      </c>
      <c r="Q25" s="49">
        <v>0</v>
      </c>
      <c r="R25" s="49">
        <v>0</v>
      </c>
    </row>
    <row r="26" spans="1:18" ht="64.5" customHeight="1" x14ac:dyDescent="0.25">
      <c r="A26" s="53">
        <v>25</v>
      </c>
      <c r="B26" s="68" t="s">
        <v>329</v>
      </c>
      <c r="C26" s="48" t="s">
        <v>31</v>
      </c>
      <c r="D26" s="51" t="s">
        <v>132</v>
      </c>
      <c r="E26" s="51" t="s">
        <v>115</v>
      </c>
      <c r="F26" s="51" t="s">
        <v>37</v>
      </c>
      <c r="G26" s="49">
        <f>1105</f>
        <v>1105</v>
      </c>
      <c r="H26" s="49"/>
      <c r="I26" s="49">
        <v>0</v>
      </c>
      <c r="J26" s="49">
        <v>0</v>
      </c>
      <c r="K26" s="49">
        <f>1000</f>
        <v>1000</v>
      </c>
      <c r="L26" s="49">
        <f>250</f>
        <v>250</v>
      </c>
      <c r="M26" s="49">
        <f t="shared" si="1"/>
        <v>2355</v>
      </c>
      <c r="N26" s="49">
        <v>294.7</v>
      </c>
      <c r="O26" s="49">
        <f t="shared" si="0"/>
        <v>2060.3000000000002</v>
      </c>
      <c r="P26" s="49">
        <v>0</v>
      </c>
      <c r="Q26" s="49">
        <v>0</v>
      </c>
      <c r="R26" s="49">
        <v>0</v>
      </c>
    </row>
    <row r="27" spans="1:18" ht="64.5" customHeight="1" x14ac:dyDescent="0.25">
      <c r="A27" s="53">
        <v>26</v>
      </c>
      <c r="B27" s="68" t="s">
        <v>309</v>
      </c>
      <c r="C27" s="48" t="s">
        <v>31</v>
      </c>
      <c r="D27" s="51" t="s">
        <v>192</v>
      </c>
      <c r="E27" s="51" t="s">
        <v>191</v>
      </c>
      <c r="F27" s="51" t="s">
        <v>37</v>
      </c>
      <c r="G27" s="49">
        <v>1324</v>
      </c>
      <c r="H27" s="49">
        <v>280</v>
      </c>
      <c r="I27" s="49"/>
      <c r="J27" s="49">
        <v>0</v>
      </c>
      <c r="K27" s="49">
        <v>1720.1</v>
      </c>
      <c r="L27" s="49">
        <v>250</v>
      </c>
      <c r="M27" s="49">
        <f t="shared" si="1"/>
        <v>3574.1</v>
      </c>
      <c r="N27" s="49">
        <v>465.37</v>
      </c>
      <c r="O27" s="49">
        <f t="shared" si="0"/>
        <v>3108.73</v>
      </c>
      <c r="P27" s="49">
        <v>0</v>
      </c>
      <c r="Q27" s="49">
        <v>0</v>
      </c>
      <c r="R27" s="49">
        <v>0</v>
      </c>
    </row>
    <row r="28" spans="1:18" ht="64.5" customHeight="1" x14ac:dyDescent="0.25">
      <c r="A28" s="53">
        <v>27</v>
      </c>
      <c r="B28" s="68" t="s">
        <v>227</v>
      </c>
      <c r="C28" s="48" t="s">
        <v>31</v>
      </c>
      <c r="D28" s="51" t="s">
        <v>131</v>
      </c>
      <c r="E28" s="51" t="s">
        <v>173</v>
      </c>
      <c r="F28" s="51" t="s">
        <v>37</v>
      </c>
      <c r="G28" s="49">
        <v>6759</v>
      </c>
      <c r="H28" s="49">
        <v>2000</v>
      </c>
      <c r="I28" s="49">
        <v>0</v>
      </c>
      <c r="J28" s="49">
        <v>375</v>
      </c>
      <c r="K28" s="49">
        <v>2000</v>
      </c>
      <c r="L28" s="49">
        <v>250</v>
      </c>
      <c r="M28" s="49">
        <f t="shared" si="1"/>
        <v>11384</v>
      </c>
      <c r="N28" s="49">
        <v>6541.54</v>
      </c>
      <c r="O28" s="49">
        <f t="shared" si="0"/>
        <v>4842.46</v>
      </c>
      <c r="P28" s="49">
        <v>0</v>
      </c>
      <c r="Q28" s="49"/>
      <c r="R28" s="49">
        <v>0</v>
      </c>
    </row>
    <row r="29" spans="1:18" ht="64.5" customHeight="1" x14ac:dyDescent="0.25">
      <c r="A29" s="53">
        <v>28</v>
      </c>
      <c r="B29" s="70" t="s">
        <v>330</v>
      </c>
      <c r="C29" s="48" t="s">
        <v>31</v>
      </c>
      <c r="D29" s="51" t="s">
        <v>264</v>
      </c>
      <c r="E29" s="51" t="s">
        <v>265</v>
      </c>
      <c r="F29" s="51" t="s">
        <v>37</v>
      </c>
      <c r="G29" s="49">
        <f>2120</f>
        <v>2120</v>
      </c>
      <c r="H29" s="49">
        <v>0</v>
      </c>
      <c r="I29" s="49">
        <v>0</v>
      </c>
      <c r="J29" s="49">
        <v>0</v>
      </c>
      <c r="K29" s="49">
        <f>1400</f>
        <v>1400</v>
      </c>
      <c r="L29" s="49">
        <f>250</f>
        <v>250</v>
      </c>
      <c r="M29" s="49">
        <f>(G29+H29+J29+K29+L29+I29)</f>
        <v>3770</v>
      </c>
      <c r="N29" s="49">
        <v>492.8</v>
      </c>
      <c r="O29" s="49">
        <f>M29-N29</f>
        <v>3277.2</v>
      </c>
      <c r="P29" s="49">
        <v>0</v>
      </c>
      <c r="Q29" s="49">
        <v>0</v>
      </c>
      <c r="R29" s="49">
        <v>0</v>
      </c>
    </row>
    <row r="30" spans="1:18" ht="64.5" customHeight="1" x14ac:dyDescent="0.25">
      <c r="A30" s="53">
        <v>29</v>
      </c>
      <c r="B30" s="68" t="s">
        <v>322</v>
      </c>
      <c r="C30" s="48" t="s">
        <v>31</v>
      </c>
      <c r="D30" s="51" t="s">
        <v>131</v>
      </c>
      <c r="E30" s="51" t="s">
        <v>323</v>
      </c>
      <c r="F30" s="51" t="s">
        <v>79</v>
      </c>
      <c r="G30" s="49">
        <v>6759</v>
      </c>
      <c r="H30" s="49">
        <v>0</v>
      </c>
      <c r="I30" s="49">
        <v>0</v>
      </c>
      <c r="J30" s="49">
        <v>375</v>
      </c>
      <c r="K30" s="49">
        <v>2000</v>
      </c>
      <c r="L30" s="49">
        <v>250</v>
      </c>
      <c r="M30" s="49">
        <f>(G30+H30+J30+K30+L30+I30)</f>
        <v>9384</v>
      </c>
      <c r="N30" s="49">
        <v>1745.17</v>
      </c>
      <c r="O30" s="49">
        <f t="shared" si="0"/>
        <v>7638.83</v>
      </c>
      <c r="P30" s="49">
        <v>0</v>
      </c>
      <c r="Q30" s="49">
        <v>0</v>
      </c>
      <c r="R30" s="49">
        <v>0</v>
      </c>
    </row>
    <row r="31" spans="1:18" ht="64.5" customHeight="1" x14ac:dyDescent="0.25">
      <c r="A31" s="53">
        <v>30</v>
      </c>
      <c r="B31" s="68" t="s">
        <v>324</v>
      </c>
      <c r="C31" s="48" t="s">
        <v>31</v>
      </c>
      <c r="D31" s="51" t="s">
        <v>131</v>
      </c>
      <c r="E31" s="51" t="s">
        <v>140</v>
      </c>
      <c r="F31" s="51" t="s">
        <v>79</v>
      </c>
      <c r="G31" s="49">
        <v>6759</v>
      </c>
      <c r="H31" s="49">
        <v>0</v>
      </c>
      <c r="I31" s="49">
        <v>0</v>
      </c>
      <c r="J31" s="49">
        <v>375</v>
      </c>
      <c r="K31" s="49">
        <v>2000</v>
      </c>
      <c r="L31" s="49">
        <v>250</v>
      </c>
      <c r="M31" s="49">
        <f t="shared" si="1"/>
        <v>9384</v>
      </c>
      <c r="N31" s="49">
        <v>1745.17</v>
      </c>
      <c r="O31" s="49">
        <f t="shared" si="0"/>
        <v>7638.83</v>
      </c>
      <c r="P31" s="49">
        <v>0</v>
      </c>
      <c r="Q31" s="49">
        <v>0</v>
      </c>
      <c r="R31" s="49">
        <v>0</v>
      </c>
    </row>
    <row r="32" spans="1:18" ht="64.5" customHeight="1" x14ac:dyDescent="0.25">
      <c r="A32" s="53">
        <v>31</v>
      </c>
      <c r="B32" s="68" t="s">
        <v>333</v>
      </c>
      <c r="C32" s="48" t="s">
        <v>31</v>
      </c>
      <c r="D32" s="67" t="s">
        <v>131</v>
      </c>
      <c r="E32" s="51" t="s">
        <v>141</v>
      </c>
      <c r="F32" s="51" t="s">
        <v>79</v>
      </c>
      <c r="G32" s="49">
        <v>6759</v>
      </c>
      <c r="H32" s="49">
        <v>0</v>
      </c>
      <c r="I32" s="49">
        <v>0</v>
      </c>
      <c r="J32" s="49">
        <v>375</v>
      </c>
      <c r="K32" s="49">
        <v>2000</v>
      </c>
      <c r="L32" s="49">
        <v>250</v>
      </c>
      <c r="M32" s="49">
        <f t="shared" si="1"/>
        <v>9384</v>
      </c>
      <c r="N32" s="49">
        <v>1743.46</v>
      </c>
      <c r="O32" s="49">
        <f t="shared" si="0"/>
        <v>7640.54</v>
      </c>
      <c r="P32" s="49">
        <v>0</v>
      </c>
      <c r="Q32" s="49">
        <v>0</v>
      </c>
      <c r="R32" s="49">
        <v>0</v>
      </c>
    </row>
    <row r="33" spans="1:18" ht="64.5" customHeight="1" x14ac:dyDescent="0.25">
      <c r="A33" s="53">
        <v>32</v>
      </c>
      <c r="B33" s="68" t="s">
        <v>291</v>
      </c>
      <c r="C33" s="48" t="s">
        <v>31</v>
      </c>
      <c r="D33" s="51" t="s">
        <v>131</v>
      </c>
      <c r="E33" s="51" t="s">
        <v>142</v>
      </c>
      <c r="F33" s="51" t="s">
        <v>79</v>
      </c>
      <c r="G33" s="49">
        <f>6759</f>
        <v>6759</v>
      </c>
      <c r="H33" s="49">
        <v>2000</v>
      </c>
      <c r="I33" s="49">
        <v>0</v>
      </c>
      <c r="J33" s="49">
        <v>0</v>
      </c>
      <c r="K33" s="49">
        <f>2000</f>
        <v>2000</v>
      </c>
      <c r="L33" s="49">
        <f>250</f>
        <v>250</v>
      </c>
      <c r="M33" s="49">
        <f t="shared" si="1"/>
        <v>11009</v>
      </c>
      <c r="N33" s="49">
        <v>5205.01</v>
      </c>
      <c r="O33" s="49">
        <f t="shared" si="0"/>
        <v>5803.99</v>
      </c>
      <c r="P33" s="49">
        <v>0</v>
      </c>
      <c r="Q33" s="49">
        <v>0</v>
      </c>
      <c r="R33" s="49">
        <v>0</v>
      </c>
    </row>
    <row r="34" spans="1:18" ht="64.5" customHeight="1" x14ac:dyDescent="0.25">
      <c r="A34" s="53">
        <v>33</v>
      </c>
      <c r="B34" s="68" t="s">
        <v>296</v>
      </c>
      <c r="C34" s="48" t="s">
        <v>31</v>
      </c>
      <c r="D34" s="51" t="s">
        <v>130</v>
      </c>
      <c r="E34" s="51" t="s">
        <v>188</v>
      </c>
      <c r="F34" s="51" t="s">
        <v>325</v>
      </c>
      <c r="G34" s="49">
        <f>3757</f>
        <v>3757</v>
      </c>
      <c r="H34" s="49">
        <v>1800</v>
      </c>
      <c r="I34" s="49">
        <v>0</v>
      </c>
      <c r="J34" s="49">
        <v>0</v>
      </c>
      <c r="K34" s="49">
        <f>1800</f>
        <v>1800</v>
      </c>
      <c r="L34" s="49">
        <f>250</f>
        <v>250</v>
      </c>
      <c r="M34" s="49">
        <f t="shared" si="1"/>
        <v>7607</v>
      </c>
      <c r="N34" s="49">
        <v>1299.45</v>
      </c>
      <c r="O34" s="49">
        <f t="shared" si="0"/>
        <v>6307.55</v>
      </c>
      <c r="P34" s="49">
        <v>0</v>
      </c>
      <c r="Q34" s="49">
        <v>0</v>
      </c>
      <c r="R34" s="49">
        <v>0</v>
      </c>
    </row>
    <row r="35" spans="1:18" ht="64.5" customHeight="1" x14ac:dyDescent="0.25">
      <c r="A35" s="53">
        <v>34</v>
      </c>
      <c r="B35" s="68" t="s">
        <v>313</v>
      </c>
      <c r="C35" s="48" t="s">
        <v>31</v>
      </c>
      <c r="D35" s="51" t="s">
        <v>130</v>
      </c>
      <c r="E35" s="51" t="s">
        <v>187</v>
      </c>
      <c r="F35" s="51" t="s">
        <v>326</v>
      </c>
      <c r="G35" s="49">
        <v>3757</v>
      </c>
      <c r="H35" s="49">
        <v>0</v>
      </c>
      <c r="I35" s="49">
        <v>0</v>
      </c>
      <c r="J35" s="49"/>
      <c r="K35" s="49">
        <v>1800</v>
      </c>
      <c r="L35" s="49">
        <v>250</v>
      </c>
      <c r="M35" s="49">
        <f>(G35+H35+J35+K35+L35+I35)</f>
        <v>5807</v>
      </c>
      <c r="N35" s="49">
        <v>883.06</v>
      </c>
      <c r="O35" s="49">
        <f t="shared" si="0"/>
        <v>4923.9400000000005</v>
      </c>
      <c r="P35" s="49">
        <v>0</v>
      </c>
      <c r="Q35" s="49">
        <v>0</v>
      </c>
      <c r="R35" s="49">
        <v>0</v>
      </c>
    </row>
    <row r="36" spans="1:18" ht="64.5" customHeight="1" x14ac:dyDescent="0.25">
      <c r="A36" s="53">
        <v>35</v>
      </c>
      <c r="B36" s="68" t="s">
        <v>277</v>
      </c>
      <c r="C36" s="48" t="s">
        <v>31</v>
      </c>
      <c r="D36" s="51" t="s">
        <v>130</v>
      </c>
      <c r="E36" s="51" t="s">
        <v>266</v>
      </c>
      <c r="F36" s="51" t="s">
        <v>289</v>
      </c>
      <c r="G36" s="49">
        <f>3757/28*15</f>
        <v>2012.6785714285713</v>
      </c>
      <c r="H36" s="49">
        <f>1800/28*15</f>
        <v>964.28571428571433</v>
      </c>
      <c r="I36" s="49">
        <v>0</v>
      </c>
      <c r="J36" s="49">
        <f>375/28*15</f>
        <v>200.89285714285714</v>
      </c>
      <c r="K36" s="49">
        <f>1800/28*15</f>
        <v>964.28571428571433</v>
      </c>
      <c r="L36" s="49">
        <f>250/28*15</f>
        <v>133.92857142857144</v>
      </c>
      <c r="M36" s="49">
        <f t="shared" si="1"/>
        <v>4276.0714285714294</v>
      </c>
      <c r="N36" s="49">
        <v>662.74</v>
      </c>
      <c r="O36" s="49">
        <f t="shared" si="0"/>
        <v>3613.3314285714296</v>
      </c>
      <c r="P36" s="49">
        <v>0</v>
      </c>
      <c r="Q36" s="49">
        <v>0</v>
      </c>
      <c r="R36" s="49">
        <v>0</v>
      </c>
    </row>
    <row r="37" spans="1:18" ht="64.5" customHeight="1" x14ac:dyDescent="0.25">
      <c r="A37" s="53">
        <v>36</v>
      </c>
      <c r="B37" s="68" t="s">
        <v>295</v>
      </c>
      <c r="C37" s="48" t="s">
        <v>31</v>
      </c>
      <c r="D37" s="51" t="s">
        <v>130</v>
      </c>
      <c r="E37" s="51" t="s">
        <v>267</v>
      </c>
      <c r="F37" s="51" t="s">
        <v>289</v>
      </c>
      <c r="G37" s="49">
        <v>3757</v>
      </c>
      <c r="H37" s="49">
        <v>1800</v>
      </c>
      <c r="I37" s="49">
        <v>0</v>
      </c>
      <c r="J37" s="49">
        <v>375</v>
      </c>
      <c r="K37" s="49">
        <v>1800</v>
      </c>
      <c r="L37" s="49">
        <v>250</v>
      </c>
      <c r="M37" s="49">
        <f>(G37+H37+J37+K37+L37+I37)</f>
        <v>7982</v>
      </c>
      <c r="N37" s="49">
        <v>1375.2</v>
      </c>
      <c r="O37" s="49">
        <f t="shared" si="0"/>
        <v>6606.8</v>
      </c>
      <c r="P37" s="49">
        <v>0</v>
      </c>
      <c r="Q37" s="49">
        <v>0</v>
      </c>
      <c r="R37" s="49">
        <v>0</v>
      </c>
    </row>
    <row r="38" spans="1:18" ht="64.5" customHeight="1" x14ac:dyDescent="0.25">
      <c r="A38" s="53">
        <v>37</v>
      </c>
      <c r="B38" s="68" t="s">
        <v>314</v>
      </c>
      <c r="C38" s="48" t="s">
        <v>31</v>
      </c>
      <c r="D38" s="51" t="s">
        <v>131</v>
      </c>
      <c r="E38" s="51" t="s">
        <v>147</v>
      </c>
      <c r="F38" s="51" t="s">
        <v>290</v>
      </c>
      <c r="G38" s="49">
        <v>6759</v>
      </c>
      <c r="H38" s="49">
        <v>0</v>
      </c>
      <c r="I38" s="49">
        <v>0</v>
      </c>
      <c r="J38" s="49">
        <v>375</v>
      </c>
      <c r="K38" s="49">
        <v>2000</v>
      </c>
      <c r="L38" s="49">
        <v>250</v>
      </c>
      <c r="M38" s="49">
        <f>(G38+H38+J38+K38+L38+I38)</f>
        <v>9384</v>
      </c>
      <c r="N38" s="49">
        <v>1745.17</v>
      </c>
      <c r="O38" s="49">
        <f t="shared" si="0"/>
        <v>7638.83</v>
      </c>
      <c r="P38" s="49">
        <v>0</v>
      </c>
      <c r="Q38" s="49">
        <v>0</v>
      </c>
      <c r="R38" s="49">
        <v>0</v>
      </c>
    </row>
    <row r="39" spans="1:18" ht="64.5" customHeight="1" x14ac:dyDescent="0.25">
      <c r="A39" s="53">
        <v>38</v>
      </c>
      <c r="B39" s="68" t="s">
        <v>292</v>
      </c>
      <c r="C39" s="48" t="s">
        <v>31</v>
      </c>
      <c r="D39" s="51" t="s">
        <v>130</v>
      </c>
      <c r="E39" s="51" t="s">
        <v>148</v>
      </c>
      <c r="F39" s="51" t="s">
        <v>290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f t="shared" si="1"/>
        <v>0</v>
      </c>
      <c r="N39" s="49">
        <v>0</v>
      </c>
      <c r="O39" s="49">
        <f t="shared" si="0"/>
        <v>0</v>
      </c>
      <c r="P39" s="49">
        <v>0</v>
      </c>
      <c r="Q39" s="49">
        <v>0</v>
      </c>
      <c r="R39" s="49">
        <v>0</v>
      </c>
    </row>
    <row r="40" spans="1:18" ht="64.5" customHeight="1" x14ac:dyDescent="0.25">
      <c r="A40" s="53">
        <v>39</v>
      </c>
      <c r="B40" s="68" t="s">
        <v>315</v>
      </c>
      <c r="C40" s="48" t="s">
        <v>31</v>
      </c>
      <c r="D40" s="51" t="s">
        <v>131</v>
      </c>
      <c r="E40" s="51" t="s">
        <v>149</v>
      </c>
      <c r="F40" s="51" t="s">
        <v>290</v>
      </c>
      <c r="G40" s="49">
        <f>6759</f>
        <v>6759</v>
      </c>
      <c r="H40" s="49">
        <v>2000</v>
      </c>
      <c r="I40" s="49">
        <v>0</v>
      </c>
      <c r="J40" s="49">
        <v>0</v>
      </c>
      <c r="K40" s="49">
        <f>2000</f>
        <v>2000</v>
      </c>
      <c r="L40" s="49">
        <f>250</f>
        <v>250</v>
      </c>
      <c r="M40" s="49">
        <f>(G40+H40+J40+K40+L40+I40)</f>
        <v>11009</v>
      </c>
      <c r="N40" s="49">
        <v>2191.0700000000002</v>
      </c>
      <c r="O40" s="49">
        <f t="shared" si="0"/>
        <v>8817.93</v>
      </c>
      <c r="P40" s="49">
        <v>0</v>
      </c>
      <c r="Q40" s="49">
        <v>0</v>
      </c>
      <c r="R40" s="49">
        <v>0</v>
      </c>
    </row>
    <row r="41" spans="1:18" ht="64.5" customHeight="1" x14ac:dyDescent="0.25">
      <c r="A41" s="53">
        <v>40</v>
      </c>
      <c r="B41" s="68" t="s">
        <v>201</v>
      </c>
      <c r="C41" s="48" t="s">
        <v>31</v>
      </c>
      <c r="D41" s="51" t="s">
        <v>130</v>
      </c>
      <c r="E41" s="51" t="s">
        <v>150</v>
      </c>
      <c r="F41" s="51" t="s">
        <v>290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f t="shared" si="1"/>
        <v>0</v>
      </c>
      <c r="N41" s="49">
        <v>0</v>
      </c>
      <c r="O41" s="49">
        <f t="shared" si="0"/>
        <v>0</v>
      </c>
      <c r="P41" s="49">
        <v>0</v>
      </c>
      <c r="Q41" s="49">
        <v>0</v>
      </c>
      <c r="R41" s="49">
        <v>0</v>
      </c>
    </row>
    <row r="42" spans="1:18" ht="64.5" customHeight="1" x14ac:dyDescent="0.25">
      <c r="A42" s="53">
        <v>41</v>
      </c>
      <c r="B42" s="68" t="s">
        <v>316</v>
      </c>
      <c r="C42" s="48" t="s">
        <v>31</v>
      </c>
      <c r="D42" s="51" t="s">
        <v>131</v>
      </c>
      <c r="E42" s="51" t="s">
        <v>151</v>
      </c>
      <c r="F42" s="51" t="s">
        <v>290</v>
      </c>
      <c r="G42" s="49">
        <f>6759</f>
        <v>6759</v>
      </c>
      <c r="H42" s="49">
        <v>0</v>
      </c>
      <c r="I42" s="49">
        <v>0</v>
      </c>
      <c r="J42" s="49">
        <f>375</f>
        <v>375</v>
      </c>
      <c r="K42" s="49">
        <f>2000</f>
        <v>2000</v>
      </c>
      <c r="L42" s="49">
        <f>250</f>
        <v>250</v>
      </c>
      <c r="M42" s="49">
        <f>(G42+H42+J42+K42+L42+I42)</f>
        <v>9384</v>
      </c>
      <c r="N42" s="49">
        <v>1745.17</v>
      </c>
      <c r="O42" s="49">
        <f t="shared" si="0"/>
        <v>7638.83</v>
      </c>
      <c r="P42" s="49">
        <v>0</v>
      </c>
      <c r="Q42" s="49">
        <v>0</v>
      </c>
      <c r="R42" s="49">
        <v>0</v>
      </c>
    </row>
    <row r="43" spans="1:18" ht="64.5" customHeight="1" x14ac:dyDescent="0.25">
      <c r="A43" s="53">
        <v>42</v>
      </c>
      <c r="B43" s="68" t="s">
        <v>292</v>
      </c>
      <c r="C43" s="48" t="s">
        <v>31</v>
      </c>
      <c r="D43" s="51" t="s">
        <v>130</v>
      </c>
      <c r="E43" s="51" t="s">
        <v>152</v>
      </c>
      <c r="F43" s="51" t="s">
        <v>290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f t="shared" si="1"/>
        <v>0</v>
      </c>
      <c r="N43" s="49">
        <v>0</v>
      </c>
      <c r="O43" s="49">
        <f t="shared" si="0"/>
        <v>0</v>
      </c>
      <c r="P43" s="49">
        <v>0</v>
      </c>
      <c r="Q43" s="49">
        <v>0</v>
      </c>
      <c r="R43" s="49">
        <v>0</v>
      </c>
    </row>
    <row r="44" spans="1:18" ht="64.5" customHeight="1" x14ac:dyDescent="0.25">
      <c r="A44" s="53">
        <v>43</v>
      </c>
      <c r="B44" s="68" t="s">
        <v>317</v>
      </c>
      <c r="C44" s="48" t="s">
        <v>31</v>
      </c>
      <c r="D44" s="51" t="s">
        <v>199</v>
      </c>
      <c r="E44" s="51" t="s">
        <v>213</v>
      </c>
      <c r="F44" s="51" t="s">
        <v>290</v>
      </c>
      <c r="G44" s="49">
        <v>5373</v>
      </c>
      <c r="H44" s="49">
        <v>2000</v>
      </c>
      <c r="I44" s="49">
        <v>0</v>
      </c>
      <c r="J44" s="49">
        <v>0</v>
      </c>
      <c r="K44" s="49">
        <v>2000</v>
      </c>
      <c r="L44" s="49">
        <v>250</v>
      </c>
      <c r="M44" s="49">
        <f t="shared" si="1"/>
        <v>9623</v>
      </c>
      <c r="N44" s="49">
        <v>1802.93</v>
      </c>
      <c r="O44" s="49">
        <f t="shared" si="0"/>
        <v>7820.07</v>
      </c>
      <c r="P44" s="49">
        <v>0</v>
      </c>
      <c r="Q44" s="49">
        <v>0</v>
      </c>
      <c r="R44" s="49">
        <v>0</v>
      </c>
    </row>
    <row r="45" spans="1:18" ht="64.5" customHeight="1" x14ac:dyDescent="0.25">
      <c r="A45" s="53">
        <v>44</v>
      </c>
      <c r="B45" s="70" t="s">
        <v>312</v>
      </c>
      <c r="C45" s="48" t="s">
        <v>31</v>
      </c>
      <c r="D45" s="51" t="s">
        <v>130</v>
      </c>
      <c r="E45" s="51" t="s">
        <v>197</v>
      </c>
      <c r="F45" s="51" t="s">
        <v>290</v>
      </c>
      <c r="G45" s="49">
        <v>3757</v>
      </c>
      <c r="H45" s="49">
        <v>0</v>
      </c>
      <c r="I45" s="49">
        <v>0</v>
      </c>
      <c r="J45" s="49">
        <v>0</v>
      </c>
      <c r="K45" s="49">
        <v>1800</v>
      </c>
      <c r="L45" s="49">
        <v>250</v>
      </c>
      <c r="M45" s="49">
        <f t="shared" si="1"/>
        <v>5807</v>
      </c>
      <c r="N45" s="49">
        <v>883.58</v>
      </c>
      <c r="O45" s="49">
        <f t="shared" si="0"/>
        <v>4923.42</v>
      </c>
      <c r="P45" s="49">
        <v>0</v>
      </c>
      <c r="Q45" s="49">
        <v>0</v>
      </c>
      <c r="R45" s="49">
        <v>0</v>
      </c>
    </row>
    <row r="46" spans="1:18" ht="64.5" customHeight="1" x14ac:dyDescent="0.25">
      <c r="A46" s="53">
        <v>45</v>
      </c>
      <c r="B46" s="68" t="s">
        <v>298</v>
      </c>
      <c r="C46" s="48" t="s">
        <v>31</v>
      </c>
      <c r="D46" s="51" t="s">
        <v>130</v>
      </c>
      <c r="E46" s="51" t="s">
        <v>152</v>
      </c>
      <c r="F46" s="51" t="s">
        <v>290</v>
      </c>
      <c r="G46" s="49">
        <v>3757</v>
      </c>
      <c r="H46" s="49">
        <v>1750</v>
      </c>
      <c r="I46" s="49">
        <v>0</v>
      </c>
      <c r="J46" s="49">
        <v>0</v>
      </c>
      <c r="K46" s="49">
        <v>1800</v>
      </c>
      <c r="L46" s="49">
        <v>250</v>
      </c>
      <c r="M46" s="49">
        <f>(G46+H46+J46+K46+L46+I46)</f>
        <v>7557</v>
      </c>
      <c r="N46" s="49">
        <v>1291.72</v>
      </c>
      <c r="O46" s="49">
        <f>M46-N46</f>
        <v>6265.28</v>
      </c>
      <c r="P46" s="49">
        <v>0</v>
      </c>
      <c r="Q46" s="49">
        <v>0</v>
      </c>
      <c r="R46" s="49">
        <v>0</v>
      </c>
    </row>
    <row r="47" spans="1:18" ht="64.5" customHeight="1" x14ac:dyDescent="0.25">
      <c r="A47" s="53">
        <v>46</v>
      </c>
      <c r="B47" s="68" t="s">
        <v>327</v>
      </c>
      <c r="C47" s="48" t="s">
        <v>31</v>
      </c>
      <c r="D47" s="51" t="s">
        <v>247</v>
      </c>
      <c r="E47" s="51" t="s">
        <v>150</v>
      </c>
      <c r="F47" s="51" t="s">
        <v>290</v>
      </c>
      <c r="G47" s="49">
        <f>3295</f>
        <v>3295</v>
      </c>
      <c r="H47" s="49">
        <v>0</v>
      </c>
      <c r="I47" s="49">
        <v>0</v>
      </c>
      <c r="J47" s="49">
        <v>375</v>
      </c>
      <c r="K47" s="49">
        <f>1800</f>
        <v>1800</v>
      </c>
      <c r="L47" s="49">
        <f>250</f>
        <v>250</v>
      </c>
      <c r="M47" s="49">
        <f>(G47+H47+J47+K47+L47+I47)</f>
        <v>5720</v>
      </c>
      <c r="N47" s="49">
        <v>866.31</v>
      </c>
      <c r="O47" s="49">
        <f t="shared" si="0"/>
        <v>4853.6900000000005</v>
      </c>
      <c r="P47" s="49">
        <v>0</v>
      </c>
      <c r="Q47" s="49">
        <v>0</v>
      </c>
      <c r="R47" s="49">
        <v>0</v>
      </c>
    </row>
    <row r="48" spans="1:18" ht="64.5" customHeight="1" x14ac:dyDescent="0.25">
      <c r="A48" s="53">
        <v>47</v>
      </c>
      <c r="B48" s="68" t="s">
        <v>318</v>
      </c>
      <c r="C48" s="48" t="s">
        <v>31</v>
      </c>
      <c r="D48" s="51" t="s">
        <v>130</v>
      </c>
      <c r="E48" s="51" t="s">
        <v>196</v>
      </c>
      <c r="F48" s="51" t="s">
        <v>290</v>
      </c>
      <c r="G48" s="49">
        <f>3757</f>
        <v>3757</v>
      </c>
      <c r="H48" s="49">
        <v>0</v>
      </c>
      <c r="I48" s="49">
        <v>0</v>
      </c>
      <c r="J48" s="49">
        <v>0</v>
      </c>
      <c r="K48" s="49">
        <f>1800</f>
        <v>1800</v>
      </c>
      <c r="L48" s="49">
        <f>250</f>
        <v>250</v>
      </c>
      <c r="M48" s="49">
        <f t="shared" si="1"/>
        <v>5807</v>
      </c>
      <c r="N48" s="49">
        <v>883.06</v>
      </c>
      <c r="O48" s="49">
        <f t="shared" si="0"/>
        <v>4923.9400000000005</v>
      </c>
      <c r="P48" s="49">
        <v>0</v>
      </c>
      <c r="Q48" s="49">
        <v>0</v>
      </c>
      <c r="R48" s="49">
        <v>0</v>
      </c>
    </row>
    <row r="49" spans="1:4" ht="16.5" x14ac:dyDescent="0.25">
      <c r="D49" s="72"/>
    </row>
    <row r="50" spans="1:4" ht="16.5" x14ac:dyDescent="0.25">
      <c r="A50" s="77">
        <v>9</v>
      </c>
      <c r="B50" s="73" t="s">
        <v>336</v>
      </c>
    </row>
    <row r="51" spans="1:4" ht="16.5" x14ac:dyDescent="0.25">
      <c r="A51" s="77">
        <v>15</v>
      </c>
      <c r="B51" s="73" t="s">
        <v>337</v>
      </c>
    </row>
    <row r="52" spans="1:4" ht="16.5" x14ac:dyDescent="0.25">
      <c r="A52" s="77">
        <v>31</v>
      </c>
      <c r="B52" s="73" t="s">
        <v>338</v>
      </c>
    </row>
    <row r="53" spans="1:4" ht="16.5" x14ac:dyDescent="0.25">
      <c r="A53" s="77">
        <v>35</v>
      </c>
      <c r="B53" s="73" t="s">
        <v>334</v>
      </c>
    </row>
    <row r="54" spans="1:4" ht="16.5" x14ac:dyDescent="0.25">
      <c r="A54" s="77">
        <v>40</v>
      </c>
      <c r="B54" s="73" t="s">
        <v>331</v>
      </c>
    </row>
  </sheetData>
  <printOptions horizontalCentered="1"/>
  <pageMargins left="1.1811023622047245" right="0" top="0.94488188976377963" bottom="1.3779527559055118" header="0.27559055118110237" footer="0.31496062992125984"/>
  <pageSetup paperSize="5" scale="47" orientation="landscape" horizontalDpi="4294967293" r:id="rId1"/>
  <headerFooter scaleWithDoc="0" alignWithMargins="0">
    <oddHeader xml:space="preserve">&amp;L                            &amp;G
&amp;C&amp;"-,Negrita"&amp;10DIRECCIÓN DE RECURSOS HUMANOS
PERSONAL PERMANENTE - RENGLÓN 011
FEBRERO 2022
</oddHeader>
    <oddFooter>&amp;C&amp;"Arial Narrow,Negrita"&amp;8&amp;P/&amp;N</oddFooter>
  </headerFooter>
  <rowBreaks count="3" manualBreakCount="3">
    <brk id="15" max="17" man="1"/>
    <brk id="29" max="16383" man="1"/>
    <brk id="4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FEBRERO</vt:lpstr>
      <vt:lpstr> </vt:lpstr>
      <vt:lpstr>PERSONAL 022</vt:lpstr>
      <vt:lpstr>011 PERSONAL PERMANENTE</vt:lpstr>
      <vt:lpstr>' '!Títulos_a_imprimir</vt:lpstr>
      <vt:lpstr>'011 PERSONAL PERMANENTE'!Títulos_a_imprimir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Iris Yojana Montes De Oca Leal</cp:lastModifiedBy>
  <cp:lastPrinted>2022-03-04T21:43:38Z</cp:lastPrinted>
  <dcterms:created xsi:type="dcterms:W3CDTF">2012-02-17T14:26:53Z</dcterms:created>
  <dcterms:modified xsi:type="dcterms:W3CDTF">2022-03-18T19:24:03Z</dcterms:modified>
</cp:coreProperties>
</file>