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Junio/Información Artículo 10-11 LAIP/Numeral 4/Personal011/"/>
    </mc:Choice>
  </mc:AlternateContent>
  <xr:revisionPtr revIDLastSave="193" documentId="8_{EA6DD461-5570-4AC3-BE9B-6C3F719B26F1}" xr6:coauthVersionLast="47" xr6:coauthVersionMax="47" xr10:uidLastSave="{21EA5615-EE95-4311-A6FF-F32AD758B8BE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PERMANENTE'!$A$1:$L$44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" l="1"/>
  <c r="L42" i="1"/>
  <c r="K38" i="1"/>
  <c r="J38" i="1"/>
  <c r="I38" i="1"/>
  <c r="H38" i="1"/>
  <c r="G38" i="1"/>
  <c r="L47" i="1"/>
  <c r="K28" i="1"/>
  <c r="J28" i="1"/>
  <c r="H28" i="1"/>
  <c r="G28" i="1"/>
  <c r="K18" i="1"/>
  <c r="J18" i="1"/>
  <c r="H18" i="1"/>
  <c r="G18" i="1"/>
  <c r="K15" i="1"/>
  <c r="J15" i="1"/>
  <c r="H15" i="1"/>
  <c r="G15" i="1"/>
  <c r="K14" i="1"/>
  <c r="J14" i="1"/>
  <c r="H14" i="1"/>
  <c r="G14" i="1"/>
  <c r="K11" i="1"/>
  <c r="J11" i="1"/>
  <c r="H11" i="1"/>
  <c r="G11" i="1"/>
  <c r="K12" i="1"/>
  <c r="J12" i="1"/>
  <c r="G12" i="1"/>
  <c r="K8" i="1"/>
  <c r="J8" i="1"/>
  <c r="H8" i="1"/>
  <c r="G8" i="1"/>
  <c r="K5" i="1"/>
  <c r="J5" i="1"/>
  <c r="H5" i="1"/>
  <c r="G5" i="1"/>
  <c r="K4" i="1"/>
  <c r="J4" i="1"/>
  <c r="H4" i="1"/>
  <c r="G4" i="1"/>
  <c r="L3" i="1"/>
  <c r="L41" i="1"/>
  <c r="L46" i="1"/>
  <c r="L6" i="1"/>
  <c r="L7" i="1"/>
  <c r="L9" i="1"/>
  <c r="L10" i="1"/>
  <c r="L13" i="1"/>
  <c r="L16" i="1"/>
  <c r="L17" i="1"/>
  <c r="L19" i="1"/>
  <c r="L21" i="1"/>
  <c r="L22" i="1"/>
  <c r="L23" i="1"/>
  <c r="L24" i="1"/>
  <c r="L25" i="1"/>
  <c r="L26" i="1"/>
  <c r="L27" i="1"/>
  <c r="L20" i="1"/>
  <c r="L29" i="1"/>
  <c r="L31" i="1"/>
  <c r="L30" i="1"/>
  <c r="L32" i="1"/>
  <c r="L33" i="1"/>
  <c r="L34" i="1"/>
  <c r="L35" i="1"/>
  <c r="L36" i="1"/>
  <c r="L39" i="1"/>
  <c r="L37" i="1"/>
  <c r="L40" i="1"/>
  <c r="L43" i="1"/>
  <c r="L44" i="1"/>
  <c r="L2" i="1"/>
  <c r="L38" i="1" l="1"/>
  <c r="L28" i="1"/>
  <c r="L18" i="1"/>
  <c r="L14" i="1"/>
  <c r="L15" i="1"/>
  <c r="L11" i="1"/>
  <c r="L12" i="1"/>
  <c r="L8" i="1"/>
  <c r="L5" i="1"/>
  <c r="L4" i="1"/>
</calcChain>
</file>

<file path=xl/sharedStrings.xml><?xml version="1.0" encoding="utf-8"?>
<sst xmlns="http://schemas.openxmlformats.org/spreadsheetml/2006/main" count="245" uniqueCount="119">
  <si>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</si>
  <si>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</si>
  <si>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</si>
  <si>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</si>
  <si>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</si>
  <si>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</si>
  <si>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</si>
  <si>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</si>
  <si>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</si>
  <si>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</si>
  <si>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</si>
  <si>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</si>
  <si>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</si>
  <si>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</si>
  <si>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</si>
  <si>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</si>
  <si>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</si>
  <si>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</si>
  <si>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</si>
  <si>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</si>
  <si>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</si>
  <si>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</si>
  <si>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</si>
  <si>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</si>
  <si>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TESORERÍA</t>
  </si>
  <si>
    <t>ALMA ROSA DEL CARMEN GARRIDO NAVAS</t>
  </si>
  <si>
    <t>PROCURADOR</t>
  </si>
  <si>
    <t>IRIS YOJANA MONTES DE OCA LEAL</t>
  </si>
  <si>
    <t>ENCARGADA DE UIP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</si>
  <si>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</si>
  <si>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</si>
  <si>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</si>
  <si>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</si>
  <si>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</si>
  <si>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</si>
  <si>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</si>
  <si>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</si>
  <si>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</si>
  <si>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</si>
  <si>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</si>
  <si>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JEFE DE COMPRAS Y CONTRATACIONES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</si>
  <si>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</si>
  <si>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</si>
  <si>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</si>
  <si>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</si>
  <si>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</si>
  <si>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</si>
  <si>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</si>
  <si>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</si>
  <si>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</si>
  <si>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</si>
  <si>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</si>
  <si>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</si>
  <si>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</si>
  <si>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</si>
  <si>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</si>
  <si>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</si>
  <si>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</si>
  <si>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</si>
  <si>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</si>
  <si>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</si>
  <si>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</si>
  <si>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</si>
  <si>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</si>
  <si>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</si>
  <si>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</si>
  <si>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</si>
  <si>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</si>
  <si>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</si>
  <si>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</si>
  <si>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</si>
  <si>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GILMER ROLANDO HERRERA TARACENA</t>
  </si>
  <si>
    <t xml:space="preserve">CESAR JAVIER ALVAREZ OBANDO </t>
  </si>
  <si>
    <t>ISMAEL ALEJANDRO CIFUENTES BUSTAMANTE</t>
  </si>
  <si>
    <t>SAMUEL RODOLFO GUTIERREZ SANTIAGO</t>
  </si>
  <si>
    <t>NORMA ALEJANDRINA DAVILA LOPEZ</t>
  </si>
  <si>
    <t>ANALISTA DE POLÍTICA</t>
  </si>
  <si>
    <t>JEFE DE MONITOREO Y ESTADÍSTICA</t>
  </si>
  <si>
    <t>JEFE DE PRESUPUESTO</t>
  </si>
  <si>
    <t>EDGAR FERNANDO RIVAS RIVERA</t>
  </si>
  <si>
    <t>EVELYN ADRIANA SAMAYOA</t>
  </si>
  <si>
    <t>HENRY ESTUARDO BATRES ROLDAN</t>
  </si>
  <si>
    <t>ELISA MARÍA ALEJANDRA ESCOBAR CASTAÑEDA</t>
  </si>
  <si>
    <t>SANDRA CAROLINA LEIVA MORALES</t>
  </si>
  <si>
    <t>JEFE DE GESTIÓN</t>
  </si>
  <si>
    <t>JEFE DE INVENTARIOS</t>
  </si>
  <si>
    <t xml:space="preserve">JOSELYN MARIA DEL ROSARIO MOLLINEDO HERNANDEZ </t>
  </si>
  <si>
    <t>DULCE MARIA AVILA ORANTES</t>
  </si>
  <si>
    <t>ASESOR JURÍDICO LABORAL</t>
  </si>
  <si>
    <t>JHULY ESMERALDA GARCIA GARCIA</t>
  </si>
  <si>
    <t>JEFE DE ADMISIÓN</t>
  </si>
  <si>
    <t>ANALISTA DE COMPRAS Y  CONTRATACIONES</t>
  </si>
  <si>
    <t>ASISTENTE ROFESIONAL II</t>
  </si>
  <si>
    <t>ENCARGADO ARCHIVO GENERAL ST</t>
  </si>
  <si>
    <t>MISHELL STEFAN YOCUTE CABRERA</t>
  </si>
  <si>
    <t>EVELIN JAZMINI DE PAZ CASTRO</t>
  </si>
  <si>
    <t>JEFE DE TELECOMUNICACIONES</t>
  </si>
  <si>
    <t>PROFESIONAL I</t>
  </si>
  <si>
    <t>JEFE DE ANALISIS INTERIOR Y EXTERIOR</t>
  </si>
  <si>
    <t>ANALISTA DE SEGURIDAD INTERRIOR EXTERIOR</t>
  </si>
  <si>
    <t xml:space="preserve">JOSSELINE ALICIA CANO SALAZAR </t>
  </si>
  <si>
    <t>KATHERINE JANETH CASTILLO REYES (TOMA POSESIÓN POR ASCENSO A PARTIR DEL 20/05/2025)</t>
  </si>
  <si>
    <t>MELANI YESSENIA LOPEZ HERRERA (TOMA POSESIÓN POR ASCENSO A PARTIR DEL 20/05/2025)</t>
  </si>
  <si>
    <t>JEFE DE CONTABILIDAD</t>
  </si>
  <si>
    <t>EMILY VALENTINA DEL ROSARIO ENRIQUEZ TUNCHE (DEL 01/06/2025 AL 01/06/2025)</t>
  </si>
  <si>
    <t>NOE MOISES LOPEZ BONILLA (TOMA POSESIÓN POR PRIMER INGRESO A PARTIR DEL 16/06/2025)</t>
  </si>
  <si>
    <t>ENCARGADO DE UIP</t>
  </si>
  <si>
    <t>EMILY VALENTINA DEL ROSARIO ENRIQUEZ TUNCHE (TOMA POSESIÓN POR REINGRESO A PARTIR DEL 02/06/2025)</t>
  </si>
  <si>
    <t>SHANDY JEANNETH REYES RODRIGUEZ (TOMA POSESIÓN POR PRIMER INGRESO A PARTIR DEL 02/06/2025)</t>
  </si>
  <si>
    <t>SERGIO EMANNUEL QUEVEDO GABRIEL (TOMA POSESIÓN POR PRIMER INGRESO A PARTIR DEL 02/06/2025)</t>
  </si>
  <si>
    <t>MENSAJERO</t>
  </si>
  <si>
    <t>NEHEMIAS LEONEL GARCIA CARDOZA (TOMA POSESIÓN POR ASCENSO A PARTIR DEL 16/05/2025)</t>
  </si>
  <si>
    <t>HANZ ENRIQUE ESTRADA AMBROSIO (TOMA POSESIÓN POR ASCENSO A PARTIR DEL 02/06/2025)</t>
  </si>
  <si>
    <t>JEFE DE INFORMÁTICA</t>
  </si>
  <si>
    <t>WENDY CAROLINA GALEANO ULEU</t>
  </si>
  <si>
    <t>SARA MARLENI YOCUTE GATICA (TOMA POSESIÓN A PARTIR DEL 02/06/2025)</t>
  </si>
  <si>
    <t>JOSSELINE LORENA GATICA CORADO</t>
  </si>
  <si>
    <t>JAKELINE FRANCISCA MARROQUIN SALAZAR</t>
  </si>
  <si>
    <t>HANZ ENRIQUE ESTRADA AMBROSIO (DEL 01/06/2025 AL 01/06/2025)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</si>
</sst>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view="pageLayout" topLeftCell="A2" zoomScale="73" zoomScaleNormal="100" zoomScaleSheetLayoutView="78" zoomScalePageLayoutView="73" workbookViewId="0">
      <selection activeCell="A2" sqref="A2:A47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52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73</v>
      </c>
      <c r="C2" s="5" t="s">
        <v>14</v>
      </c>
      <c r="D2" s="6" t="s">
        <v>15</v>
      </c>
      <c r="E2" s="6" t="s">
        <v>16</v>
      </c>
      <c r="F2" s="6" t="s">
        <v>53</v>
      </c>
      <c r="G2" s="7">
        <v>17500</v>
      </c>
      <c r="H2" s="7">
        <v>6000</v>
      </c>
      <c r="I2" s="7">
        <v>375</v>
      </c>
      <c r="J2" s="7">
        <v>6000</v>
      </c>
      <c r="K2" s="7">
        <v>250</v>
      </c>
      <c r="L2" s="7">
        <f>SUM(G2:K2)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100</v>
      </c>
      <c r="C3" s="8" t="s">
        <v>14</v>
      </c>
      <c r="D3" s="6" t="s">
        <v>17</v>
      </c>
      <c r="E3" s="6" t="s">
        <v>18</v>
      </c>
      <c r="F3" s="6" t="s">
        <v>53</v>
      </c>
      <c r="G3" s="7">
        <v>2604</v>
      </c>
      <c r="H3" s="7">
        <v>1750</v>
      </c>
      <c r="I3" s="7">
        <v>0</v>
      </c>
      <c r="J3" s="7">
        <v>1600</v>
      </c>
      <c r="K3" s="7">
        <v>250</v>
      </c>
      <c r="L3" s="7">
        <f t="shared" ref="L3:L5" si="0">SUM(G3:K3)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101</v>
      </c>
      <c r="C4" s="9" t="s">
        <v>14</v>
      </c>
      <c r="D4" s="6" t="s">
        <v>20</v>
      </c>
      <c r="E4" s="6" t="s">
        <v>61</v>
      </c>
      <c r="F4" s="6" t="s">
        <v>53</v>
      </c>
      <c r="G4" s="7">
        <f>3757+(121.193548387097*12)</f>
        <v>5211.322580645161</v>
      </c>
      <c r="H4" s="7">
        <f>1800+(58.0645161290323*12)</f>
        <v>2496.7741935483873</v>
      </c>
      <c r="I4" s="7">
        <v>0</v>
      </c>
      <c r="J4" s="7">
        <f>1800+(58.0645161290323*12)</f>
        <v>2496.7741935483873</v>
      </c>
      <c r="K4" s="7">
        <f>250+(8.06451612903226*12)</f>
        <v>346.77419354838707</v>
      </c>
      <c r="L4" s="7">
        <f t="shared" si="0"/>
        <v>10551.645161290322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102</v>
      </c>
      <c r="C5" s="8" t="s">
        <v>14</v>
      </c>
      <c r="D5" s="6" t="s">
        <v>22</v>
      </c>
      <c r="E5" s="6" t="s">
        <v>62</v>
      </c>
      <c r="F5" s="6" t="s">
        <v>63</v>
      </c>
      <c r="G5" s="7">
        <f>2441+(78.741935483871*12)</f>
        <v>3385.9032258064517</v>
      </c>
      <c r="H5" s="7">
        <f>1750+(56.4516129032258*12)</f>
        <v>2427.4193548387098</v>
      </c>
      <c r="I5" s="7">
        <v>0</v>
      </c>
      <c r="J5" s="7">
        <f>1400+(45.1612903225806*12)</f>
        <v>1941.9354838709678</v>
      </c>
      <c r="K5" s="7">
        <f>250+(8.06451612903226*12)</f>
        <v>346.77419354838707</v>
      </c>
      <c r="L5" s="7">
        <f t="shared" si="0"/>
        <v>8102.0322580645161</v>
      </c>
      <c r="M5" s="7">
        <v>0</v>
      </c>
      <c r="N5" s="7">
        <v>0</v>
      </c>
      <c r="O5" s="7">
        <v>0</v>
      </c>
    </row>
    <row r="6" spans="1:15" ht="44.25" customHeight="1" x14ac:dyDescent="0.25">
      <c r="A6" s="3">
        <v>5</v>
      </c>
      <c r="B6" s="4" t="s">
        <v>27</v>
      </c>
      <c r="C6" s="8" t="s">
        <v>14</v>
      </c>
      <c r="D6" s="6" t="s">
        <v>23</v>
      </c>
      <c r="E6" s="6" t="s">
        <v>85</v>
      </c>
      <c r="F6" s="6" t="s">
        <v>54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ref="L6:L45" si="1">SUM(G6:K6)</f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81</v>
      </c>
      <c r="C7" s="8" t="s">
        <v>14</v>
      </c>
      <c r="D7" s="6" t="s">
        <v>23</v>
      </c>
      <c r="E7" s="6" t="s">
        <v>78</v>
      </c>
      <c r="F7" s="6" t="s">
        <v>54</v>
      </c>
      <c r="G7" s="7">
        <v>6759</v>
      </c>
      <c r="H7" s="7">
        <v>2000</v>
      </c>
      <c r="I7" s="7">
        <v>375</v>
      </c>
      <c r="J7" s="7">
        <v>2000</v>
      </c>
      <c r="K7" s="7">
        <v>250</v>
      </c>
      <c r="L7" s="7">
        <f t="shared" si="1"/>
        <v>11384</v>
      </c>
      <c r="M7" s="7">
        <v>0</v>
      </c>
      <c r="N7" s="7">
        <v>0</v>
      </c>
      <c r="O7" s="7">
        <v>0</v>
      </c>
    </row>
    <row r="8" spans="1:15" ht="39.950000000000003" customHeight="1" x14ac:dyDescent="0.25">
      <c r="A8" s="3">
        <v>7</v>
      </c>
      <c r="B8" s="4" t="s">
        <v>19</v>
      </c>
      <c r="C8" s="9" t="s">
        <v>14</v>
      </c>
      <c r="D8" s="6" t="s">
        <v>23</v>
      </c>
      <c r="E8" s="6" t="s">
        <v>103</v>
      </c>
      <c r="F8" s="6" t="s">
        <v>53</v>
      </c>
      <c r="G8" s="7">
        <f>6759+(218.032258064516*12)</f>
        <v>9375.3870967741932</v>
      </c>
      <c r="H8" s="7">
        <f>2000+(64.5161290322581*12)</f>
        <v>2774.1935483870966</v>
      </c>
      <c r="I8" s="7"/>
      <c r="J8" s="7">
        <f>2000+(64.5161290322581*12)</f>
        <v>2774.1935483870966</v>
      </c>
      <c r="K8" s="7">
        <f>250+(8.06451612903226*12)</f>
        <v>346.77419354838707</v>
      </c>
      <c r="L8" s="7">
        <f>SUM(G8:K8)</f>
        <v>15270.548387096773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74</v>
      </c>
      <c r="C9" s="8" t="s">
        <v>14</v>
      </c>
      <c r="D9" s="6" t="s">
        <v>23</v>
      </c>
      <c r="E9" s="6" t="s">
        <v>24</v>
      </c>
      <c r="F9" s="6" t="s">
        <v>54</v>
      </c>
      <c r="G9" s="7">
        <v>6759</v>
      </c>
      <c r="H9" s="7">
        <v>2000</v>
      </c>
      <c r="I9" s="7">
        <v>375</v>
      </c>
      <c r="J9" s="7">
        <v>2000</v>
      </c>
      <c r="K9" s="7">
        <v>250</v>
      </c>
      <c r="L9" s="7">
        <f t="shared" si="1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25</v>
      </c>
      <c r="C10" s="8" t="s">
        <v>14</v>
      </c>
      <c r="D10" s="6" t="s">
        <v>20</v>
      </c>
      <c r="E10" s="6" t="s">
        <v>26</v>
      </c>
      <c r="F10" s="6" t="s">
        <v>55</v>
      </c>
      <c r="G10" s="7">
        <v>3757</v>
      </c>
      <c r="H10" s="7">
        <v>1800</v>
      </c>
      <c r="I10" s="7">
        <v>0</v>
      </c>
      <c r="J10" s="7">
        <v>1800</v>
      </c>
      <c r="K10" s="7">
        <v>250</v>
      </c>
      <c r="L10" s="7">
        <f t="shared" si="1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105</v>
      </c>
      <c r="C11" s="9" t="s">
        <v>14</v>
      </c>
      <c r="D11" s="6" t="s">
        <v>20</v>
      </c>
      <c r="E11" s="14" t="s">
        <v>106</v>
      </c>
      <c r="F11" s="6" t="s">
        <v>56</v>
      </c>
      <c r="G11" s="7">
        <f>125.233333333333*15</f>
        <v>1878.5</v>
      </c>
      <c r="H11" s="7">
        <f>60*15</f>
        <v>900</v>
      </c>
      <c r="I11" s="7">
        <v>0</v>
      </c>
      <c r="J11" s="7">
        <f>60*15</f>
        <v>900</v>
      </c>
      <c r="K11" s="7">
        <f>8.33333333333333*15</f>
        <v>125.00000000000001</v>
      </c>
      <c r="L11" s="7">
        <f t="shared" si="1"/>
        <v>3803.5</v>
      </c>
      <c r="M11" s="7">
        <v>0</v>
      </c>
      <c r="N11" s="7">
        <v>0</v>
      </c>
      <c r="O11" s="7">
        <v>0</v>
      </c>
    </row>
    <row r="12" spans="1:15" ht="39.950000000000003" customHeight="1" x14ac:dyDescent="0.25">
      <c r="A12" s="3">
        <v>11</v>
      </c>
      <c r="B12" s="4" t="s">
        <v>104</v>
      </c>
      <c r="C12" s="9" t="s">
        <v>14</v>
      </c>
      <c r="D12" s="6" t="s">
        <v>20</v>
      </c>
      <c r="E12" s="14" t="s">
        <v>28</v>
      </c>
      <c r="F12" s="6" t="s">
        <v>56</v>
      </c>
      <c r="G12" s="7">
        <f>125.233333333333*1</f>
        <v>125.23333333333333</v>
      </c>
      <c r="H12" s="7">
        <v>66.67</v>
      </c>
      <c r="I12" s="7">
        <v>0</v>
      </c>
      <c r="J12" s="7">
        <f>60*1</f>
        <v>60</v>
      </c>
      <c r="K12" s="7">
        <f>8.33333333333333*1</f>
        <v>8.3333333333333339</v>
      </c>
      <c r="L12" s="7">
        <f t="shared" ref="L12" si="2">SUM(G12:K12)</f>
        <v>260.23666666666668</v>
      </c>
      <c r="M12" s="7">
        <v>0</v>
      </c>
      <c r="N12" s="7">
        <v>0</v>
      </c>
      <c r="O12" s="7">
        <v>0</v>
      </c>
    </row>
    <row r="13" spans="1:15" ht="29.25" customHeight="1" x14ac:dyDescent="0.25">
      <c r="A13" s="3">
        <v>12</v>
      </c>
      <c r="B13" s="4" t="s">
        <v>86</v>
      </c>
      <c r="C13" s="9" t="s">
        <v>14</v>
      </c>
      <c r="D13" s="6" t="s">
        <v>20</v>
      </c>
      <c r="E13" s="10" t="s">
        <v>91</v>
      </c>
      <c r="F13" s="6" t="s">
        <v>56</v>
      </c>
      <c r="G13" s="7">
        <v>3757</v>
      </c>
      <c r="H13" s="7">
        <v>1800</v>
      </c>
      <c r="I13" s="7">
        <v>0</v>
      </c>
      <c r="J13" s="7">
        <v>1800</v>
      </c>
      <c r="K13" s="7">
        <v>250</v>
      </c>
      <c r="L13" s="7">
        <f t="shared" si="1"/>
        <v>7607</v>
      </c>
      <c r="M13" s="7">
        <v>0</v>
      </c>
      <c r="N13" s="7">
        <v>0</v>
      </c>
      <c r="O13" s="7">
        <v>0</v>
      </c>
    </row>
    <row r="14" spans="1:15" ht="48" x14ac:dyDescent="0.25">
      <c r="A14" s="3">
        <v>13</v>
      </c>
      <c r="B14" s="4" t="s">
        <v>107</v>
      </c>
      <c r="C14" s="8" t="s">
        <v>14</v>
      </c>
      <c r="D14" s="6" t="s">
        <v>23</v>
      </c>
      <c r="E14" s="6" t="s">
        <v>29</v>
      </c>
      <c r="F14" s="6" t="s">
        <v>56</v>
      </c>
      <c r="G14" s="7">
        <f>225.3*29</f>
        <v>6533.7000000000007</v>
      </c>
      <c r="H14" s="7">
        <f>66.6666666666667*29</f>
        <v>1933.3333333333335</v>
      </c>
      <c r="I14" s="7">
        <v>0</v>
      </c>
      <c r="J14" s="7">
        <f>66.6666666666667*29</f>
        <v>1933.3333333333335</v>
      </c>
      <c r="K14" s="7">
        <f>8.33333333333333*29</f>
        <v>241.66666666666669</v>
      </c>
      <c r="L14" s="7">
        <f t="shared" si="1"/>
        <v>10642.033333333335</v>
      </c>
      <c r="M14" s="7">
        <v>0</v>
      </c>
      <c r="N14" s="7">
        <v>0</v>
      </c>
      <c r="O14" s="7">
        <v>0</v>
      </c>
    </row>
    <row r="15" spans="1:15" ht="48" x14ac:dyDescent="0.25">
      <c r="A15" s="3">
        <v>14</v>
      </c>
      <c r="B15" s="4" t="s">
        <v>108</v>
      </c>
      <c r="C15" s="8" t="s">
        <v>14</v>
      </c>
      <c r="D15" s="6" t="s">
        <v>30</v>
      </c>
      <c r="E15" s="6" t="s">
        <v>31</v>
      </c>
      <c r="F15" s="6" t="s">
        <v>56</v>
      </c>
      <c r="G15" s="7">
        <f>36.8333333333333*29</f>
        <v>1068.1666666666667</v>
      </c>
      <c r="H15" s="7">
        <f>53.3333333333333*29</f>
        <v>1546.6666666666667</v>
      </c>
      <c r="I15" s="7">
        <v>0</v>
      </c>
      <c r="J15" s="7">
        <f>33.3333333333333*29</f>
        <v>966.66666666666674</v>
      </c>
      <c r="K15" s="7">
        <f>8.33333333333333*29</f>
        <v>241.66666666666669</v>
      </c>
      <c r="L15" s="7">
        <f>SUM(G15:K15)+0.01</f>
        <v>3823.1766666666667</v>
      </c>
      <c r="M15" s="7">
        <v>0</v>
      </c>
      <c r="N15" s="7">
        <v>0</v>
      </c>
      <c r="O15" s="7">
        <v>0</v>
      </c>
    </row>
    <row r="16" spans="1:15" ht="39.950000000000003" customHeight="1" x14ac:dyDescent="0.25">
      <c r="A16" s="3">
        <v>15</v>
      </c>
      <c r="B16" s="4" t="s">
        <v>32</v>
      </c>
      <c r="C16" s="8" t="s">
        <v>14</v>
      </c>
      <c r="D16" s="6" t="s">
        <v>30</v>
      </c>
      <c r="E16" s="6" t="s">
        <v>31</v>
      </c>
      <c r="F16" s="6" t="s">
        <v>56</v>
      </c>
      <c r="G16" s="7">
        <v>1105</v>
      </c>
      <c r="H16" s="7">
        <v>879.9</v>
      </c>
      <c r="I16" s="7">
        <v>0</v>
      </c>
      <c r="J16" s="7">
        <v>1720.1</v>
      </c>
      <c r="K16" s="7">
        <v>250</v>
      </c>
      <c r="L16" s="7">
        <f t="shared" si="1"/>
        <v>3955</v>
      </c>
      <c r="M16" s="7">
        <v>0</v>
      </c>
      <c r="N16" s="7">
        <v>0</v>
      </c>
      <c r="O16" s="7">
        <v>0</v>
      </c>
    </row>
    <row r="17" spans="1:15" ht="39.75" customHeight="1" x14ac:dyDescent="0.25">
      <c r="A17" s="3">
        <v>16</v>
      </c>
      <c r="B17" s="4" t="s">
        <v>71</v>
      </c>
      <c r="C17" s="8" t="s">
        <v>14</v>
      </c>
      <c r="D17" s="6" t="s">
        <v>33</v>
      </c>
      <c r="E17" s="6" t="s">
        <v>34</v>
      </c>
      <c r="F17" s="6" t="s">
        <v>56</v>
      </c>
      <c r="G17" s="7">
        <v>1168</v>
      </c>
      <c r="H17" s="7">
        <v>1650</v>
      </c>
      <c r="I17" s="7">
        <v>0</v>
      </c>
      <c r="J17" s="7">
        <v>1000</v>
      </c>
      <c r="K17" s="7">
        <v>250</v>
      </c>
      <c r="L17" s="7">
        <f t="shared" si="1"/>
        <v>4068</v>
      </c>
      <c r="M17" s="7">
        <v>0</v>
      </c>
      <c r="N17" s="7">
        <v>0</v>
      </c>
      <c r="O17" s="7">
        <v>0</v>
      </c>
    </row>
    <row r="18" spans="1:15" ht="48" x14ac:dyDescent="0.25">
      <c r="A18" s="3">
        <v>17</v>
      </c>
      <c r="B18" s="4" t="s">
        <v>109</v>
      </c>
      <c r="C18" s="8" t="s">
        <v>14</v>
      </c>
      <c r="D18" s="6" t="s">
        <v>30</v>
      </c>
      <c r="E18" s="6" t="s">
        <v>110</v>
      </c>
      <c r="F18" s="6" t="s">
        <v>56</v>
      </c>
      <c r="G18" s="7">
        <f>36.8333333333333*29</f>
        <v>1068.1666666666667</v>
      </c>
      <c r="H18" s="7">
        <f>53.3333333333333*29</f>
        <v>1546.6666666666667</v>
      </c>
      <c r="I18" s="7">
        <v>0</v>
      </c>
      <c r="J18" s="7">
        <f>33.3333333333333*29</f>
        <v>966.66666666666674</v>
      </c>
      <c r="K18" s="7">
        <f>8.33333333333333*29</f>
        <v>241.66666666666669</v>
      </c>
      <c r="L18" s="7">
        <f>SUM(G18:K18)+0.01</f>
        <v>3823.1766666666667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64</v>
      </c>
      <c r="C19" s="8" t="s">
        <v>14</v>
      </c>
      <c r="D19" s="6" t="s">
        <v>23</v>
      </c>
      <c r="E19" s="6" t="s">
        <v>35</v>
      </c>
      <c r="F19" s="6" t="s">
        <v>56</v>
      </c>
      <c r="G19" s="7">
        <v>6759</v>
      </c>
      <c r="H19" s="7">
        <v>2000</v>
      </c>
      <c r="I19" s="7">
        <v>375</v>
      </c>
      <c r="J19" s="7">
        <v>2000</v>
      </c>
      <c r="K19" s="7">
        <v>250</v>
      </c>
      <c r="L19" s="7">
        <f t="shared" si="1"/>
        <v>11384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95</v>
      </c>
      <c r="C20" s="8" t="s">
        <v>14</v>
      </c>
      <c r="D20" s="6" t="s">
        <v>23</v>
      </c>
      <c r="E20" s="6" t="s">
        <v>40</v>
      </c>
      <c r="F20" s="6" t="s">
        <v>56</v>
      </c>
      <c r="G20" s="7">
        <v>6759</v>
      </c>
      <c r="H20" s="7">
        <v>2000</v>
      </c>
      <c r="I20" s="7">
        <v>375</v>
      </c>
      <c r="J20" s="7">
        <v>2000</v>
      </c>
      <c r="K20" s="7">
        <v>250</v>
      </c>
      <c r="L20" s="7">
        <f>SUM(G20:K20)</f>
        <v>11384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72</v>
      </c>
      <c r="C21" s="8" t="s">
        <v>14</v>
      </c>
      <c r="D21" s="6" t="s">
        <v>33</v>
      </c>
      <c r="E21" s="6" t="s">
        <v>34</v>
      </c>
      <c r="F21" s="6" t="s">
        <v>56</v>
      </c>
      <c r="G21" s="7">
        <v>1168</v>
      </c>
      <c r="H21" s="7">
        <v>1650</v>
      </c>
      <c r="I21" s="7">
        <v>0</v>
      </c>
      <c r="J21" s="7">
        <v>1000</v>
      </c>
      <c r="K21" s="7">
        <v>250</v>
      </c>
      <c r="L21" s="7">
        <f t="shared" si="1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36</v>
      </c>
      <c r="C22" s="8" t="s">
        <v>14</v>
      </c>
      <c r="D22" s="6" t="s">
        <v>33</v>
      </c>
      <c r="E22" s="6" t="s">
        <v>37</v>
      </c>
      <c r="F22" s="6" t="s">
        <v>56</v>
      </c>
      <c r="G22" s="7">
        <v>1168</v>
      </c>
      <c r="H22" s="7">
        <v>930</v>
      </c>
      <c r="I22" s="7">
        <v>0</v>
      </c>
      <c r="J22" s="7">
        <v>1720</v>
      </c>
      <c r="K22" s="7">
        <v>250</v>
      </c>
      <c r="L22" s="7">
        <f t="shared" si="1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38</v>
      </c>
      <c r="C23" s="8" t="s">
        <v>14</v>
      </c>
      <c r="D23" s="6" t="s">
        <v>33</v>
      </c>
      <c r="E23" s="6" t="s">
        <v>37</v>
      </c>
      <c r="F23" s="6" t="s">
        <v>56</v>
      </c>
      <c r="G23" s="7">
        <v>1168</v>
      </c>
      <c r="H23" s="7">
        <v>929.9</v>
      </c>
      <c r="I23" s="7">
        <v>0</v>
      </c>
      <c r="J23" s="7">
        <v>1720.1</v>
      </c>
      <c r="K23" s="7">
        <v>250</v>
      </c>
      <c r="L23" s="7">
        <f t="shared" si="1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67</v>
      </c>
      <c r="C24" s="8" t="s">
        <v>14</v>
      </c>
      <c r="D24" s="6" t="s">
        <v>33</v>
      </c>
      <c r="E24" s="6" t="s">
        <v>37</v>
      </c>
      <c r="F24" s="6" t="s">
        <v>56</v>
      </c>
      <c r="G24" s="7">
        <v>1168</v>
      </c>
      <c r="H24" s="7">
        <v>1650</v>
      </c>
      <c r="I24" s="7">
        <v>0</v>
      </c>
      <c r="J24" s="7">
        <v>1000</v>
      </c>
      <c r="K24" s="7">
        <v>250</v>
      </c>
      <c r="L24" s="7">
        <f t="shared" si="1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65</v>
      </c>
      <c r="C25" s="8" t="s">
        <v>14</v>
      </c>
      <c r="D25" s="6" t="s">
        <v>33</v>
      </c>
      <c r="E25" s="6" t="s">
        <v>37</v>
      </c>
      <c r="F25" s="6" t="s">
        <v>56</v>
      </c>
      <c r="G25" s="7">
        <v>1168</v>
      </c>
      <c r="H25" s="7">
        <v>1650</v>
      </c>
      <c r="I25" s="7">
        <v>0</v>
      </c>
      <c r="J25" s="7">
        <v>1000</v>
      </c>
      <c r="K25" s="7">
        <v>250</v>
      </c>
      <c r="L25" s="7">
        <f t="shared" si="1"/>
        <v>4068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25</v>
      </c>
      <c r="B26" s="4" t="s">
        <v>39</v>
      </c>
      <c r="C26" s="8" t="s">
        <v>14</v>
      </c>
      <c r="D26" s="6" t="s">
        <v>33</v>
      </c>
      <c r="E26" s="6" t="s">
        <v>37</v>
      </c>
      <c r="F26" s="6" t="s">
        <v>56</v>
      </c>
      <c r="G26" s="7">
        <v>1168</v>
      </c>
      <c r="H26" s="7">
        <v>930</v>
      </c>
      <c r="I26" s="7">
        <v>0</v>
      </c>
      <c r="J26" s="7">
        <v>1720</v>
      </c>
      <c r="K26" s="7">
        <v>250</v>
      </c>
      <c r="L26" s="7">
        <f t="shared" si="1"/>
        <v>4068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94</v>
      </c>
      <c r="C27" s="8" t="s">
        <v>14</v>
      </c>
      <c r="D27" s="6" t="s">
        <v>30</v>
      </c>
      <c r="E27" s="6" t="s">
        <v>31</v>
      </c>
      <c r="F27" s="6" t="s">
        <v>56</v>
      </c>
      <c r="G27" s="7">
        <v>1105</v>
      </c>
      <c r="H27" s="7">
        <v>1600</v>
      </c>
      <c r="I27" s="7">
        <v>0</v>
      </c>
      <c r="J27" s="7">
        <v>1000</v>
      </c>
      <c r="K27" s="7">
        <v>250</v>
      </c>
      <c r="L27" s="7">
        <f t="shared" si="1"/>
        <v>3955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111</v>
      </c>
      <c r="C28" s="8" t="s">
        <v>14</v>
      </c>
      <c r="D28" s="11" t="s">
        <v>92</v>
      </c>
      <c r="E28" s="6" t="s">
        <v>93</v>
      </c>
      <c r="F28" s="6" t="s">
        <v>56</v>
      </c>
      <c r="G28" s="7">
        <f>2120+(68.3870967741936*16)</f>
        <v>3214.1935483870966</v>
      </c>
      <c r="H28" s="7">
        <f>1750+(56.4516129032258*16)</f>
        <v>2653.2258064516127</v>
      </c>
      <c r="I28" s="7">
        <v>0</v>
      </c>
      <c r="J28" s="7">
        <f>1400+(45.1612903225806*16)</f>
        <v>2122.5806451612902</v>
      </c>
      <c r="K28" s="7">
        <f>250+(8.06451612903226*16)</f>
        <v>379.0322580645161</v>
      </c>
      <c r="L28" s="7">
        <f>SUM(G28:K28)</f>
        <v>8369.0322580645152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87</v>
      </c>
      <c r="C29" s="8" t="s">
        <v>14</v>
      </c>
      <c r="D29" s="6" t="s">
        <v>23</v>
      </c>
      <c r="E29" s="6" t="s">
        <v>88</v>
      </c>
      <c r="F29" s="6" t="s">
        <v>57</v>
      </c>
      <c r="G29" s="7">
        <v>6759</v>
      </c>
      <c r="H29" s="7">
        <v>2000</v>
      </c>
      <c r="I29" s="7">
        <v>375</v>
      </c>
      <c r="J29" s="7">
        <v>2000</v>
      </c>
      <c r="K29" s="7">
        <v>250</v>
      </c>
      <c r="L29" s="7">
        <f t="shared" si="1"/>
        <v>11384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89</v>
      </c>
      <c r="C30" s="8" t="s">
        <v>14</v>
      </c>
      <c r="D30" s="6" t="s">
        <v>23</v>
      </c>
      <c r="E30" s="6" t="s">
        <v>90</v>
      </c>
      <c r="F30" s="6" t="s">
        <v>57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>SUM(G30:K30)</f>
        <v>11384</v>
      </c>
      <c r="M30" s="7">
        <v>0</v>
      </c>
      <c r="N30" s="7">
        <v>0</v>
      </c>
      <c r="O30" s="7">
        <v>0</v>
      </c>
    </row>
    <row r="31" spans="1:15" ht="24" x14ac:dyDescent="0.25">
      <c r="A31" s="3">
        <v>30</v>
      </c>
      <c r="B31" s="4" t="s">
        <v>83</v>
      </c>
      <c r="C31" s="8" t="s">
        <v>14</v>
      </c>
      <c r="D31" s="6" t="s">
        <v>23</v>
      </c>
      <c r="E31" s="6" t="s">
        <v>84</v>
      </c>
      <c r="F31" s="6" t="s">
        <v>57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1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79</v>
      </c>
      <c r="C32" s="8" t="s">
        <v>14</v>
      </c>
      <c r="D32" s="6" t="s">
        <v>23</v>
      </c>
      <c r="E32" s="6" t="s">
        <v>41</v>
      </c>
      <c r="F32" s="6" t="s">
        <v>57</v>
      </c>
      <c r="G32" s="7">
        <v>6759</v>
      </c>
      <c r="H32" s="7">
        <v>2000</v>
      </c>
      <c r="I32" s="7">
        <v>375</v>
      </c>
      <c r="J32" s="7">
        <v>2000</v>
      </c>
      <c r="K32" s="7">
        <v>250</v>
      </c>
      <c r="L32" s="7">
        <f t="shared" si="1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42</v>
      </c>
      <c r="C33" s="8" t="s">
        <v>14</v>
      </c>
      <c r="D33" s="6" t="s">
        <v>20</v>
      </c>
      <c r="E33" s="6" t="s">
        <v>43</v>
      </c>
      <c r="F33" s="6" t="s">
        <v>58</v>
      </c>
      <c r="G33" s="7">
        <v>3757</v>
      </c>
      <c r="H33" s="7">
        <v>1800</v>
      </c>
      <c r="I33" s="7">
        <v>375</v>
      </c>
      <c r="J33" s="7">
        <v>1800</v>
      </c>
      <c r="K33" s="7">
        <v>250</v>
      </c>
      <c r="L33" s="7">
        <f t="shared" si="1"/>
        <v>7982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44</v>
      </c>
      <c r="C34" s="8" t="s">
        <v>14</v>
      </c>
      <c r="D34" s="6" t="s">
        <v>20</v>
      </c>
      <c r="E34" s="6" t="s">
        <v>45</v>
      </c>
      <c r="F34" s="6" t="s">
        <v>59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7">
        <f t="shared" si="1"/>
        <v>7982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75</v>
      </c>
      <c r="C35" s="8" t="s">
        <v>14</v>
      </c>
      <c r="D35" s="6" t="s">
        <v>20</v>
      </c>
      <c r="E35" s="6" t="s">
        <v>76</v>
      </c>
      <c r="F35" s="6" t="s">
        <v>70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si="1"/>
        <v>7982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68</v>
      </c>
      <c r="C36" s="8" t="s">
        <v>14</v>
      </c>
      <c r="D36" s="6" t="s">
        <v>20</v>
      </c>
      <c r="E36" s="6" t="s">
        <v>69</v>
      </c>
      <c r="F36" s="6" t="s">
        <v>70</v>
      </c>
      <c r="G36" s="7">
        <v>3757</v>
      </c>
      <c r="H36" s="7">
        <v>1800</v>
      </c>
      <c r="I36" s="7">
        <v>0</v>
      </c>
      <c r="J36" s="7">
        <v>1800</v>
      </c>
      <c r="K36" s="7">
        <v>250</v>
      </c>
      <c r="L36" s="7">
        <f t="shared" si="1"/>
        <v>7607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80</v>
      </c>
      <c r="C37" s="8" t="s">
        <v>14</v>
      </c>
      <c r="D37" s="6" t="s">
        <v>23</v>
      </c>
      <c r="E37" s="6" t="s">
        <v>77</v>
      </c>
      <c r="F37" s="6" t="s">
        <v>60</v>
      </c>
      <c r="G37" s="7">
        <v>6759</v>
      </c>
      <c r="H37" s="7">
        <v>2000</v>
      </c>
      <c r="I37" s="7">
        <v>375</v>
      </c>
      <c r="J37" s="7">
        <v>2000</v>
      </c>
      <c r="K37" s="7">
        <v>250</v>
      </c>
      <c r="L37" s="7">
        <f>SUM(G37:K37)</f>
        <v>11384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37</v>
      </c>
      <c r="B38" s="4" t="s">
        <v>112</v>
      </c>
      <c r="C38" s="8" t="s">
        <v>14</v>
      </c>
      <c r="D38" s="6" t="s">
        <v>23</v>
      </c>
      <c r="E38" s="6" t="s">
        <v>113</v>
      </c>
      <c r="F38" s="6" t="s">
        <v>60</v>
      </c>
      <c r="G38" s="7">
        <f>225.3*29</f>
        <v>6533.7000000000007</v>
      </c>
      <c r="H38" s="7">
        <f>66.6666666666667*29</f>
        <v>1933.3333333333335</v>
      </c>
      <c r="I38" s="7">
        <f>12.5*29</f>
        <v>362.5</v>
      </c>
      <c r="J38" s="7">
        <f>66.6666666666667*29</f>
        <v>1933.3333333333335</v>
      </c>
      <c r="K38" s="7">
        <f>8.33333333333333*29</f>
        <v>241.66666666666669</v>
      </c>
      <c r="L38" s="7">
        <f>SUM(G38:K38)</f>
        <v>11004.533333333335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66</v>
      </c>
      <c r="C39" s="8" t="s">
        <v>14</v>
      </c>
      <c r="D39" s="6" t="s">
        <v>20</v>
      </c>
      <c r="E39" s="6" t="s">
        <v>46</v>
      </c>
      <c r="F39" s="6" t="s">
        <v>60</v>
      </c>
      <c r="G39" s="7">
        <v>3757</v>
      </c>
      <c r="H39" s="7">
        <v>1800</v>
      </c>
      <c r="I39" s="7">
        <v>0</v>
      </c>
      <c r="J39" s="7">
        <v>1800</v>
      </c>
      <c r="K39" s="7">
        <v>250</v>
      </c>
      <c r="L39" s="7">
        <f>SUM(G39:K39)</f>
        <v>7607</v>
      </c>
      <c r="M39" s="7">
        <v>0</v>
      </c>
      <c r="N39" s="7">
        <v>0</v>
      </c>
      <c r="O39" s="7">
        <v>0</v>
      </c>
    </row>
    <row r="40" spans="1:15" ht="39.75" customHeight="1" x14ac:dyDescent="0.25">
      <c r="A40" s="3">
        <v>39</v>
      </c>
      <c r="B40" s="4" t="s">
        <v>21</v>
      </c>
      <c r="C40" s="8" t="s">
        <v>14</v>
      </c>
      <c r="D40" s="6" t="s">
        <v>20</v>
      </c>
      <c r="E40" s="6" t="s">
        <v>47</v>
      </c>
      <c r="F40" s="6" t="s">
        <v>60</v>
      </c>
      <c r="G40" s="7">
        <v>3757</v>
      </c>
      <c r="H40" s="7">
        <v>1800</v>
      </c>
      <c r="I40" s="7">
        <v>0</v>
      </c>
      <c r="J40" s="7">
        <v>1800</v>
      </c>
      <c r="K40" s="7">
        <v>250</v>
      </c>
      <c r="L40" s="7">
        <f>SUM(G40:K40)</f>
        <v>7607</v>
      </c>
      <c r="M40" s="7">
        <v>0</v>
      </c>
      <c r="N40" s="7">
        <v>0</v>
      </c>
      <c r="O40" s="7">
        <v>0</v>
      </c>
    </row>
    <row r="41" spans="1:15" ht="24" x14ac:dyDescent="0.25">
      <c r="A41" s="3">
        <v>40</v>
      </c>
      <c r="B41" s="12" t="s">
        <v>114</v>
      </c>
      <c r="C41" s="8" t="s">
        <v>14</v>
      </c>
      <c r="D41" s="6" t="s">
        <v>23</v>
      </c>
      <c r="E41" s="6" t="s">
        <v>98</v>
      </c>
      <c r="F41" s="6" t="s">
        <v>60</v>
      </c>
      <c r="G41" s="7">
        <v>6759</v>
      </c>
      <c r="H41" s="7">
        <v>2000</v>
      </c>
      <c r="I41" s="7">
        <v>375</v>
      </c>
      <c r="J41" s="7">
        <v>2000</v>
      </c>
      <c r="K41" s="7">
        <v>250</v>
      </c>
      <c r="L41" s="7">
        <f t="shared" ref="L41:L42" si="3">SUM(G41:K41)</f>
        <v>11384</v>
      </c>
      <c r="M41" s="7">
        <v>0</v>
      </c>
      <c r="N41" s="7">
        <v>0</v>
      </c>
      <c r="O41" s="7">
        <v>0</v>
      </c>
    </row>
    <row r="42" spans="1:15" ht="39.950000000000003" customHeight="1" x14ac:dyDescent="0.25">
      <c r="A42" s="3">
        <v>41</v>
      </c>
      <c r="B42" s="4" t="s">
        <v>115</v>
      </c>
      <c r="C42" s="8" t="s">
        <v>14</v>
      </c>
      <c r="D42" s="6" t="s">
        <v>20</v>
      </c>
      <c r="E42" s="6" t="s">
        <v>99</v>
      </c>
      <c r="F42" s="6" t="s">
        <v>60</v>
      </c>
      <c r="G42" s="7">
        <v>3631.77</v>
      </c>
      <c r="H42" s="7">
        <v>1740</v>
      </c>
      <c r="I42" s="7">
        <v>0</v>
      </c>
      <c r="J42" s="7">
        <v>1740</v>
      </c>
      <c r="K42" s="7">
        <v>241.67</v>
      </c>
      <c r="L42" s="7">
        <f t="shared" si="3"/>
        <v>7353.4400000000005</v>
      </c>
      <c r="M42" s="7">
        <v>0</v>
      </c>
      <c r="N42" s="7">
        <v>0</v>
      </c>
      <c r="O42" s="7">
        <v>0</v>
      </c>
    </row>
    <row r="43" spans="1:15" ht="39.75" customHeight="1" x14ac:dyDescent="0.25">
      <c r="A43" s="3">
        <v>42</v>
      </c>
      <c r="B43" s="4" t="s">
        <v>48</v>
      </c>
      <c r="C43" s="8" t="s">
        <v>14</v>
      </c>
      <c r="D43" s="6" t="s">
        <v>49</v>
      </c>
      <c r="E43" s="6" t="s">
        <v>50</v>
      </c>
      <c r="F43" s="6" t="s">
        <v>60</v>
      </c>
      <c r="G43" s="7">
        <v>5373</v>
      </c>
      <c r="H43" s="7">
        <v>2000</v>
      </c>
      <c r="I43" s="7">
        <v>0</v>
      </c>
      <c r="J43" s="7">
        <v>2000</v>
      </c>
      <c r="K43" s="7">
        <v>250</v>
      </c>
      <c r="L43" s="7">
        <f t="shared" si="1"/>
        <v>9623</v>
      </c>
      <c r="M43" s="7">
        <v>0</v>
      </c>
      <c r="N43" s="7">
        <v>0</v>
      </c>
      <c r="O43" s="7">
        <v>0</v>
      </c>
    </row>
    <row r="44" spans="1:15" ht="39.950000000000003" customHeight="1" x14ac:dyDescent="0.25">
      <c r="A44" s="3">
        <v>43</v>
      </c>
      <c r="B44" s="4" t="s">
        <v>82</v>
      </c>
      <c r="C44" s="8" t="s">
        <v>14</v>
      </c>
      <c r="D44" s="6" t="s">
        <v>20</v>
      </c>
      <c r="E44" s="6" t="s">
        <v>51</v>
      </c>
      <c r="F44" s="6" t="s">
        <v>60</v>
      </c>
      <c r="G44" s="7">
        <v>3757</v>
      </c>
      <c r="H44" s="7">
        <v>1800</v>
      </c>
      <c r="I44" s="7"/>
      <c r="J44" s="7">
        <v>1800</v>
      </c>
      <c r="K44" s="7">
        <v>250</v>
      </c>
      <c r="L44" s="7">
        <f t="shared" si="1"/>
        <v>7607</v>
      </c>
      <c r="M44" s="7">
        <v>0</v>
      </c>
      <c r="N44" s="7">
        <v>0</v>
      </c>
      <c r="O44" s="7">
        <v>0</v>
      </c>
    </row>
    <row r="45" spans="1:15" ht="39.950000000000003" customHeight="1" x14ac:dyDescent="0.25">
      <c r="A45" s="3">
        <v>44</v>
      </c>
      <c r="B45" s="4" t="s">
        <v>116</v>
      </c>
      <c r="C45" s="8" t="s">
        <v>14</v>
      </c>
      <c r="D45" s="6" t="s">
        <v>20</v>
      </c>
      <c r="E45" s="6" t="s">
        <v>99</v>
      </c>
      <c r="F45" s="6" t="s">
        <v>60</v>
      </c>
      <c r="G45" s="7">
        <v>3757</v>
      </c>
      <c r="H45" s="7">
        <v>1800</v>
      </c>
      <c r="I45" s="7"/>
      <c r="J45" s="7">
        <v>1800</v>
      </c>
      <c r="K45" s="7">
        <v>250</v>
      </c>
      <c r="L45" s="7">
        <f t="shared" si="1"/>
        <v>7607</v>
      </c>
      <c r="M45" s="7">
        <v>0</v>
      </c>
      <c r="N45" s="7">
        <v>0</v>
      </c>
      <c r="O45" s="7">
        <v>0</v>
      </c>
    </row>
    <row r="46" spans="1:15" ht="39.950000000000003" customHeight="1" x14ac:dyDescent="0.25">
      <c r="A46" s="3">
        <v>45</v>
      </c>
      <c r="B46" s="4" t="s">
        <v>117</v>
      </c>
      <c r="C46" s="8" t="s">
        <v>14</v>
      </c>
      <c r="D46" s="6" t="s">
        <v>97</v>
      </c>
      <c r="E46" s="6" t="s">
        <v>47</v>
      </c>
      <c r="F46" s="6" t="s">
        <v>60</v>
      </c>
      <c r="G46" s="7">
        <v>3295</v>
      </c>
      <c r="H46" s="7">
        <v>1800</v>
      </c>
      <c r="I46" s="7">
        <v>0</v>
      </c>
      <c r="J46" s="7">
        <v>1800</v>
      </c>
      <c r="K46" s="7">
        <v>250</v>
      </c>
      <c r="L46" s="7">
        <f t="shared" ref="L46" si="4">SUM(G46:K46)</f>
        <v>7145</v>
      </c>
      <c r="M46" s="7">
        <v>0</v>
      </c>
      <c r="N46" s="7">
        <v>0</v>
      </c>
      <c r="O46" s="7">
        <v>0</v>
      </c>
    </row>
    <row r="47" spans="1:15" ht="39.950000000000003" customHeight="1" x14ac:dyDescent="0.25">
      <c r="A47" s="3">
        <v>46</v>
      </c>
      <c r="B47" s="4" t="s">
        <v>118</v>
      </c>
      <c r="C47" s="8" t="s">
        <v>14</v>
      </c>
      <c r="D47" s="6" t="s">
        <v>20</v>
      </c>
      <c r="E47" s="6" t="s">
        <v>96</v>
      </c>
      <c r="F47" s="6" t="s">
        <v>60</v>
      </c>
      <c r="G47" s="7">
        <v>125.33</v>
      </c>
      <c r="H47" s="7">
        <v>66.67</v>
      </c>
      <c r="I47" s="7">
        <v>12.5</v>
      </c>
      <c r="J47" s="7">
        <v>60</v>
      </c>
      <c r="K47" s="7">
        <v>8.33</v>
      </c>
      <c r="L47" s="7">
        <f t="shared" ref="L47" si="5">SUM(G47:K47)</f>
        <v>272.83</v>
      </c>
      <c r="M47" s="7">
        <v>0</v>
      </c>
      <c r="N47" s="7">
        <v>0</v>
      </c>
      <c r="O47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58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JUNIO 2025</oddHeader>
    <oddFooter>&amp;C&amp;"Arial Narrow,Negrita"&amp;8&amp;P/&amp;N</oddFooter>
  </headerFooter>
  <rowBreaks count="2" manualBreakCount="2">
    <brk id="19" max="14" man="1"/>
    <brk id="3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2025-07-01T20:51:04Z</cp:lastPrinted>
  <dcterms:created xsi:type="dcterms:W3CDTF">2022-03-28T17:15:24Z</dcterms:created>
  <dcterms:modified xsi:type="dcterms:W3CDTF">2025-07-01T20:51:04Z</dcterms:modified>
</cp:coreProperties>
</file>